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R:\0001 - Transportes Ficticios\ZZ-TRANS FICTÍCIOS 2025\08 - BANERP\"/>
    </mc:Choice>
  </mc:AlternateContent>
  <xr:revisionPtr revIDLastSave="0" documentId="13_ncr:1_{7282E3E6-2AD9-4271-B7C2-772C6C87DBE0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PERFIL DE VEICULOS" sheetId="1" r:id="rId1"/>
    <sheet name="PEDIDOS" sheetId="2" r:id="rId2"/>
    <sheet name="VEÍC. MONTADO" sheetId="3" r:id="rId3"/>
    <sheet name="PRINT ANUNCIO" sheetId="9" r:id="rId4"/>
    <sheet name="CLIENTES" sheetId="4" state="hidden" r:id="rId5"/>
    <sheet name="CHASSIS" sheetId="5" state="hidden" r:id="rId6"/>
    <sheet name="CARROCERIAS" sheetId="6" state="hidden" r:id="rId7"/>
    <sheet name="OPCIONAIS" sheetId="7" state="hidden" r:id="rId8"/>
    <sheet name="COMBO POSSÍVEIS" sheetId="8" state="hidden" r:id="rId9"/>
  </sheets>
  <definedNames>
    <definedName name="_xlnm._FilterDatabase" localSheetId="4" hidden="1">CLIENTES!$C$1:$E$7</definedName>
    <definedName name="_xlnm._FilterDatabase" localSheetId="7" hidden="1">OPCIONAIS!$B$89:$E$89</definedName>
    <definedName name="Excel_BuiltIn__FilterDatabase" localSheetId="6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2" l="1"/>
  <c r="F7" i="7" l="1"/>
  <c r="F3" i="7" l="1"/>
  <c r="L55" i="2" l="1"/>
  <c r="F10" i="7" l="1"/>
  <c r="AE21" i="2"/>
  <c r="Z21" i="2"/>
  <c r="Z33" i="3" l="1"/>
  <c r="AE52" i="2"/>
  <c r="Z52" i="2"/>
  <c r="F117" i="7"/>
  <c r="F123" i="7" l="1"/>
  <c r="F122" i="7"/>
  <c r="F121" i="7"/>
  <c r="F120" i="7"/>
  <c r="F119" i="7"/>
  <c r="F118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9" i="7"/>
  <c r="F8" i="7"/>
  <c r="F6" i="7"/>
  <c r="F5" i="7"/>
  <c r="F4" i="7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W2" i="2"/>
  <c r="AN8" i="2"/>
  <c r="U21" i="2"/>
  <c r="AV21" i="2" s="1"/>
  <c r="U22" i="2"/>
  <c r="Z22" i="2"/>
  <c r="AV22" i="2" s="1"/>
  <c r="AE22" i="2"/>
  <c r="AV23" i="2"/>
  <c r="U24" i="2"/>
  <c r="Z24" i="2"/>
  <c r="AE24" i="2"/>
  <c r="AV24" i="2"/>
  <c r="U25" i="2"/>
  <c r="Z25" i="2"/>
  <c r="AV25" i="2" s="1"/>
  <c r="AE25" i="2"/>
  <c r="U26" i="2"/>
  <c r="Z26" i="2"/>
  <c r="AE26" i="2"/>
  <c r="AV26" i="2"/>
  <c r="U27" i="2"/>
  <c r="Z27" i="2"/>
  <c r="AV27" i="2" s="1"/>
  <c r="AE27" i="2"/>
  <c r="U28" i="2"/>
  <c r="Z28" i="2"/>
  <c r="AE28" i="2"/>
  <c r="AV28" i="2"/>
  <c r="U29" i="2"/>
  <c r="Z29" i="2"/>
  <c r="AV29" i="2" s="1"/>
  <c r="AE29" i="2"/>
  <c r="U30" i="2"/>
  <c r="Z30" i="2"/>
  <c r="AE30" i="2"/>
  <c r="AV30" i="2"/>
  <c r="U31" i="2"/>
  <c r="Z31" i="2"/>
  <c r="AV31" i="2" s="1"/>
  <c r="AE31" i="2"/>
  <c r="U32" i="2"/>
  <c r="Z32" i="2"/>
  <c r="AE32" i="2"/>
  <c r="U33" i="2"/>
  <c r="Z33" i="2"/>
  <c r="AV33" i="2" s="1"/>
  <c r="AE33" i="2"/>
  <c r="U34" i="2"/>
  <c r="Z34" i="2"/>
  <c r="AE34" i="2"/>
  <c r="AV34" i="2"/>
  <c r="U35" i="2"/>
  <c r="Z35" i="2"/>
  <c r="AV35" i="2" s="1"/>
  <c r="AE35" i="2"/>
  <c r="U36" i="2"/>
  <c r="Z36" i="2"/>
  <c r="AE36" i="2"/>
  <c r="AV36" i="2"/>
  <c r="U37" i="2"/>
  <c r="Z37" i="2"/>
  <c r="AV37" i="2" s="1"/>
  <c r="AE37" i="2"/>
  <c r="U38" i="2"/>
  <c r="Z38" i="2"/>
  <c r="AE38" i="2"/>
  <c r="AV38" i="2"/>
  <c r="U39" i="2"/>
  <c r="Z39" i="2"/>
  <c r="AV39" i="2" s="1"/>
  <c r="AE39" i="2"/>
  <c r="U40" i="2"/>
  <c r="Z40" i="2"/>
  <c r="AE40" i="2"/>
  <c r="AV40" i="2"/>
  <c r="U41" i="2"/>
  <c r="Z41" i="2"/>
  <c r="AV41" i="2" s="1"/>
  <c r="AE41" i="2"/>
  <c r="U42" i="2"/>
  <c r="Z42" i="2"/>
  <c r="AE42" i="2"/>
  <c r="U43" i="2"/>
  <c r="Z43" i="2"/>
  <c r="AE43" i="2"/>
  <c r="U44" i="2"/>
  <c r="Z44" i="2"/>
  <c r="AE44" i="2"/>
  <c r="U45" i="2"/>
  <c r="Z45" i="2"/>
  <c r="AE45" i="2"/>
  <c r="U46" i="2"/>
  <c r="Z46" i="2"/>
  <c r="AE46" i="2"/>
  <c r="U47" i="2"/>
  <c r="Z47" i="2"/>
  <c r="AE47" i="2"/>
  <c r="U48" i="2"/>
  <c r="Z48" i="2"/>
  <c r="AE48" i="2"/>
  <c r="U49" i="2"/>
  <c r="Z49" i="2"/>
  <c r="AE49" i="2"/>
  <c r="U50" i="2"/>
  <c r="Z50" i="2"/>
  <c r="AV50" i="2" s="1"/>
  <c r="AE50" i="2"/>
  <c r="U51" i="2"/>
  <c r="Z51" i="2"/>
  <c r="AE51" i="2"/>
  <c r="AV51" i="2"/>
  <c r="U52" i="2"/>
  <c r="AV52" i="2" s="1"/>
  <c r="Z2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AV32" i="2" l="1"/>
  <c r="AV43" i="2"/>
  <c r="AV48" i="2"/>
  <c r="AV46" i="2"/>
  <c r="AV42" i="2"/>
  <c r="AV49" i="2"/>
  <c r="AV47" i="2"/>
  <c r="AV45" i="2"/>
  <c r="AV44" i="2"/>
  <c r="C33" i="3"/>
  <c r="C34" i="3"/>
  <c r="C37" i="3"/>
  <c r="C36" i="3"/>
  <c r="C38" i="3"/>
  <c r="C35" i="3"/>
  <c r="U53" i="2" l="1"/>
  <c r="AC62" i="2" s="1"/>
  <c r="N3" i="2" s="1"/>
  <c r="L57" i="2" l="1"/>
  <c r="L59" i="2" s="1"/>
  <c r="E3" i="2" s="1"/>
  <c r="Z34" i="3" s="1"/>
  <c r="C39" i="3" s="1"/>
  <c r="C6" i="3" s="1"/>
  <c r="C3" i="3" s="1"/>
</calcChain>
</file>

<file path=xl/sharedStrings.xml><?xml version="1.0" encoding="utf-8"?>
<sst xmlns="http://schemas.openxmlformats.org/spreadsheetml/2006/main" count="2293" uniqueCount="991">
  <si>
    <t>Urban Standard</t>
  </si>
  <si>
    <t>Banco de Polipropileno, Piso de Aluminio, Sistema APD, Letreiro de Pano</t>
  </si>
  <si>
    <t>Urban Medium</t>
  </si>
  <si>
    <t xml:space="preserve">Banco de Polipropileno Estofado com Encosto Alto, Piso Taraflex, 
Sistema APD, Letreiro Eletrônico </t>
  </si>
  <si>
    <t>Urban Maxi</t>
  </si>
  <si>
    <t>Urban Class</t>
  </si>
  <si>
    <t>Intercity</t>
  </si>
  <si>
    <t>Standard</t>
  </si>
  <si>
    <t>Executive</t>
  </si>
  <si>
    <t>Semi-Leito</t>
  </si>
  <si>
    <t>Leito</t>
  </si>
  <si>
    <t>DD Convencional</t>
  </si>
  <si>
    <t>DD Executive</t>
  </si>
  <si>
    <r>
      <rPr>
        <b/>
        <sz val="10"/>
        <rFont val="Trebuchet MS"/>
        <family val="2"/>
      </rPr>
      <t xml:space="preserve">NOTA FISCAL UNIFICADA DE RIO DAS PEDRAS
</t>
    </r>
    <r>
      <rPr>
        <sz val="10"/>
        <rFont val="Trebuchet MS"/>
        <family val="2"/>
      </rPr>
      <t>SECRETARIA DE NEGÓCIOS DA FAZENDA</t>
    </r>
  </si>
  <si>
    <t>Comprador</t>
  </si>
  <si>
    <t>EMPRESÁRIO</t>
  </si>
  <si>
    <t>Data de Emissão</t>
  </si>
  <si>
    <t>Chassi</t>
  </si>
  <si>
    <t>Unitário - R$</t>
  </si>
  <si>
    <t>Agrale</t>
  </si>
  <si>
    <t>Iveco</t>
  </si>
  <si>
    <t>Mercedes Benz</t>
  </si>
  <si>
    <t>Scania</t>
  </si>
  <si>
    <t>VW-MAN</t>
  </si>
  <si>
    <t>Volvo</t>
  </si>
  <si>
    <t xml:space="preserve"> </t>
  </si>
  <si>
    <t xml:space="preserve">A M D </t>
  </si>
  <si>
    <t>Bepo Bus</t>
  </si>
  <si>
    <t>Comil</t>
  </si>
  <si>
    <t>Marcopolo</t>
  </si>
  <si>
    <t>Opcionais</t>
  </si>
  <si>
    <t>Carrocerias</t>
  </si>
  <si>
    <t>Qtde</t>
  </si>
  <si>
    <t>Descrição</t>
  </si>
  <si>
    <t>Perfil Carroceria Urbana</t>
  </si>
  <si>
    <t>Perfil Carroceria Rodoviária</t>
  </si>
  <si>
    <t>OPCIONAIS COMPLEMENTARES</t>
  </si>
  <si>
    <t>Conforto Urbano 1</t>
  </si>
  <si>
    <t>Conforto Rodoviário 1</t>
  </si>
  <si>
    <t>Conforto Rodoviário 2</t>
  </si>
  <si>
    <t>Diversão - Aúdio - ÍTEM 1</t>
  </si>
  <si>
    <t>Diversão - Aúdio - ÍTEM 2</t>
  </si>
  <si>
    <t>Diversão - Vídeo - ÍTEM 1</t>
  </si>
  <si>
    <t>Diversão - Vídeo - ÍTEM 2</t>
  </si>
  <si>
    <t>Diversão - Vídeo - ÍTEM 3</t>
  </si>
  <si>
    <t>Piso</t>
  </si>
  <si>
    <t>Acessibilidade - ÍTEM 1</t>
  </si>
  <si>
    <t>Acessibilidade - ÍTEM 2</t>
  </si>
  <si>
    <t>Acessibilidade - ÍTEM 3</t>
  </si>
  <si>
    <t>Letreiros - ÍTEM 1</t>
  </si>
  <si>
    <t>Letreiros - ÍTEM 2</t>
  </si>
  <si>
    <t>Letreiros - ÍTEM 3</t>
  </si>
  <si>
    <t>Toiletes - ÍTEM 1</t>
  </si>
  <si>
    <t>Toiletes - ÍTEM 2</t>
  </si>
  <si>
    <t>Eletroeletrônicos - ÍTEM 1</t>
  </si>
  <si>
    <t>Eletroeletrônicos - ÍTEM 2</t>
  </si>
  <si>
    <t>Eletroeletrônicos - ÍTEM 3</t>
  </si>
  <si>
    <t>Eletroeletrônicos - ÍTEM 4</t>
  </si>
  <si>
    <t>Eletroeletrônicos - ÍTEM 5</t>
  </si>
  <si>
    <t>Kit Digital 1</t>
  </si>
  <si>
    <t>Vidros e Janelas - ÍTEM 1</t>
  </si>
  <si>
    <t>SEGURANÇA</t>
  </si>
  <si>
    <t>Ar Condicionado</t>
  </si>
  <si>
    <t>Câmbio Automatizado</t>
  </si>
  <si>
    <t>Valor Estrutura+Opcionais</t>
  </si>
  <si>
    <t xml:space="preserve">Informe   
abaixo:   </t>
  </si>
  <si>
    <r>
      <rPr>
        <b/>
        <sz val="10"/>
        <rFont val="Trebuchet MS"/>
        <family val="2"/>
      </rPr>
      <t xml:space="preserve">Qual a quantidade de veículos 
está adquirindo ?
</t>
    </r>
    <r>
      <rPr>
        <b/>
        <sz val="10"/>
        <color indexed="12"/>
        <rFont val="Trebuchet MS"/>
        <family val="2"/>
      </rPr>
      <t>(INFORME A QUANTIDADE)</t>
    </r>
  </si>
  <si>
    <t>Valor Total de Veículos</t>
  </si>
  <si>
    <t xml:space="preserve"> 36 Lugares, Piso Taraflex, Elevador para Deficientes e Preparação Elétrica</t>
  </si>
  <si>
    <t xml:space="preserve"> 36 Poltronas Almofadas, Piso Taraflex, Piso Baixo, Poltrona para Obeso, Poltrona para Deficientes Visuais com Espaço para cão Guia, GPS, Câmera de Segurança nas Portas, 2 Monitores para Motorista, Vidros Selados Escuros, câmbio com 6 marchas automáticas</t>
  </si>
  <si>
    <t>KIT TRÓLEBUS PARA VEÍCULOS URBANOS</t>
  </si>
  <si>
    <t>Urbano Standard</t>
  </si>
  <si>
    <t>Banco de Polipropileno, Piso de Aluminio, Sistema ADP, Letreiro de Pano</t>
  </si>
  <si>
    <t>Urbano Medium</t>
  </si>
  <si>
    <t xml:space="preserve">Banco de Polipropileno Estofado, Piso Taraflex, Sistema ADP, Letreiro Eletrônico </t>
  </si>
  <si>
    <t>Urbano Maxi</t>
  </si>
  <si>
    <t xml:space="preserve">Banco de Polipropileno Estofado, Piso Taraflex, Sistema ADP, Letreiro Eletrônico, Vidros Selados, Ar Climatizado </t>
  </si>
  <si>
    <t>Urbano Class</t>
  </si>
  <si>
    <t>Banco de Polipropileno Estofado, Piso Taraflex, Sistema ADP, Letreiro Eletrônico, Vidros Selados, Ar Climatizado, Sistema de Som e Vídeo, Cortinas Laterais</t>
  </si>
  <si>
    <t>InterCity</t>
  </si>
  <si>
    <t>Poltronas de turismo reclinável, piso emborrachado, letreiro de pano, divisória de salão (metade), bagageiros internos.</t>
  </si>
  <si>
    <t>Rodoviário Standard</t>
  </si>
  <si>
    <t>Poltronas de turismo Soft, piso emborrachado, letreiro de pano,  divisória de salão (metade), bagageiros internos, cortinas, banheiro</t>
  </si>
  <si>
    <t>Executivo</t>
  </si>
  <si>
    <t>Poltronas Executivas, Piso taraflex, Letreiro Eletrônico, Cortinas, divisória de salão (total), bagageiro interno,sistema de som ambiente, banheiro simples, Ar condicionado.</t>
  </si>
  <si>
    <t>Poltronas Semi Leito com apoio para as pernas, Piso taraflex, letreiro eletrônico,  divisória de salão (total), bagageiros internos, sistema de som ambiente e vídeo, Banheiro completo, frigobar, Ar Climatizado.</t>
  </si>
  <si>
    <t>Poltronas Leito com apoio para as pernas, Piso taraflex, letreiro eletrônico, painel eltrônico interno, divisória de salão (total), bagageiros internos, sistema de som ambiente e vídeo, Banheiro completo, frigobar, bebedouro, Ar Climatizado.</t>
  </si>
  <si>
    <t>CLIENTE</t>
  </si>
  <si>
    <t>CUE</t>
  </si>
  <si>
    <t>Proprietário</t>
  </si>
  <si>
    <t>AGRALE</t>
  </si>
  <si>
    <t>Código RP</t>
  </si>
  <si>
    <t>Nome</t>
  </si>
  <si>
    <t>Perfil</t>
  </si>
  <si>
    <t>MODELO</t>
  </si>
  <si>
    <t>Valor</t>
  </si>
  <si>
    <t>Valor antigo, sem os 15%</t>
  </si>
  <si>
    <t>AG001</t>
  </si>
  <si>
    <t>Mini ônibus - 8 ton.</t>
  </si>
  <si>
    <t>MA 8.7</t>
  </si>
  <si>
    <t>AG002</t>
  </si>
  <si>
    <t>Micro ônibus - 9 ton.</t>
  </si>
  <si>
    <t>MA 9.2</t>
  </si>
  <si>
    <t>AG003</t>
  </si>
  <si>
    <t>Micro ônibus - 10 ton.</t>
  </si>
  <si>
    <t>MA 10.0</t>
  </si>
  <si>
    <t>AG004</t>
  </si>
  <si>
    <t>Midibus Dianteiro</t>
  </si>
  <si>
    <t>MA 12.0</t>
  </si>
  <si>
    <t>AG005</t>
  </si>
  <si>
    <t>Urbano Curto - 15 ton.</t>
  </si>
  <si>
    <t>MA 15.0</t>
  </si>
  <si>
    <t>AG006</t>
  </si>
  <si>
    <t>Urbano Longo - 17 ton.</t>
  </si>
  <si>
    <t>MA 17.0</t>
  </si>
  <si>
    <t>IVECO</t>
  </si>
  <si>
    <t>PERFIL</t>
  </si>
  <si>
    <t>IV001</t>
  </si>
  <si>
    <t>Mini ônibus - 5 ton.</t>
  </si>
  <si>
    <t>70C17</t>
  </si>
  <si>
    <t>IV002</t>
  </si>
  <si>
    <t>Urbano - 17 ton.</t>
  </si>
  <si>
    <t>170S28</t>
  </si>
  <si>
    <t xml:space="preserve"> -   </t>
  </si>
  <si>
    <t>MERCEDES BENZ</t>
  </si>
  <si>
    <t>MB-001</t>
  </si>
  <si>
    <t>LO 916 - 156cv - BlueTec 5</t>
  </si>
  <si>
    <t>MB-002</t>
  </si>
  <si>
    <t>Urbano - 15 ton.</t>
  </si>
  <si>
    <t>OF 1519 - 185cv - BlueTec 5</t>
  </si>
  <si>
    <t>MB-003</t>
  </si>
  <si>
    <t>OH 1519 - 185cv - BlueTec 5</t>
  </si>
  <si>
    <t>MB-004</t>
  </si>
  <si>
    <t>OF 1721 - 208cv - BlueTec 5</t>
  </si>
  <si>
    <t>MB-005</t>
  </si>
  <si>
    <t>OF 1724 - 238cv - BlueTec 5</t>
  </si>
  <si>
    <t>MB-006</t>
  </si>
  <si>
    <t>Padron 17 ton.</t>
  </si>
  <si>
    <t>O 500 M - 256cv - BlueTec 5</t>
  </si>
  <si>
    <t>MB-007</t>
  </si>
  <si>
    <t>Padron Low Entry 17 ton.</t>
  </si>
  <si>
    <t>O 500 U - 256cv - BlueTec 5</t>
  </si>
  <si>
    <t>MB-008</t>
  </si>
  <si>
    <t>Articulado Traseiro</t>
  </si>
  <si>
    <t>O 500 MA - 354cv - BlueTec 5</t>
  </si>
  <si>
    <t>MB-009</t>
  </si>
  <si>
    <t>Articulado Low Entry</t>
  </si>
  <si>
    <t>O 500 UA - 354cv - BlueTec 5</t>
  </si>
  <si>
    <t>MB-010</t>
  </si>
  <si>
    <t>Articulado Traseiro 8X2</t>
  </si>
  <si>
    <t>O 500 MDA - 354cv - BlueTec 5</t>
  </si>
  <si>
    <t>MB-011</t>
  </si>
  <si>
    <t>Articulado Low Entry 8X2</t>
  </si>
  <si>
    <t>O 500 UDA - 354cv - BlueTec 5</t>
  </si>
  <si>
    <t>MB-012</t>
  </si>
  <si>
    <t>InterCity - 17 ton.</t>
  </si>
  <si>
    <t>OF 1721 L - 208cv - BlueTec 5</t>
  </si>
  <si>
    <t>MB-013</t>
  </si>
  <si>
    <t>OF 1724 L - 238cv - BlueTec 5</t>
  </si>
  <si>
    <t>MB-014</t>
  </si>
  <si>
    <t>Intercity Traseiro 4x2</t>
  </si>
  <si>
    <t>MB-015</t>
  </si>
  <si>
    <t>Rodoviário Leve 4x2</t>
  </si>
  <si>
    <t>O 500 R - 310cv  - BlueTec 5</t>
  </si>
  <si>
    <t>MB-016</t>
  </si>
  <si>
    <t>Rodoviário Pesado 4x2</t>
  </si>
  <si>
    <t>O 500 RS - 354cv - BlueTec 5</t>
  </si>
  <si>
    <t>MB-017</t>
  </si>
  <si>
    <t>Rodoviário Pesado 6x2</t>
  </si>
  <si>
    <t>O 500 RSD - 354cv - BlueTec 5</t>
  </si>
  <si>
    <t>MB-018</t>
  </si>
  <si>
    <t>O 500 RSD - 400cv - BlueTec 5</t>
  </si>
  <si>
    <t>MB-019</t>
  </si>
  <si>
    <t>Rod. Extra Pesado 8x2</t>
  </si>
  <si>
    <t>O 500 RSDD - 354cv - BlueTec 5</t>
  </si>
  <si>
    <t>MB-020</t>
  </si>
  <si>
    <t>O 500 RSDD - 400cv - BlueTec 5</t>
  </si>
  <si>
    <t>SCANIA</t>
  </si>
  <si>
    <t>SC-001</t>
  </si>
  <si>
    <t>F 250 4x2 Urbano</t>
  </si>
  <si>
    <t>SC-002</t>
  </si>
  <si>
    <t xml:space="preserve">Urbano Bi-Articulado - 17 Ton. </t>
  </si>
  <si>
    <t>F 360 8x2 Urbano</t>
  </si>
  <si>
    <t>SC002</t>
  </si>
  <si>
    <t>Padron</t>
  </si>
  <si>
    <t>K 250 IB 4x2 Urbano</t>
  </si>
  <si>
    <t>SC003</t>
  </si>
  <si>
    <t>Padron Low Entry</t>
  </si>
  <si>
    <t>K 250 UB 4x2 Urbano</t>
  </si>
  <si>
    <t>SC004</t>
  </si>
  <si>
    <t>K 270 UB 4x2 - Etanol</t>
  </si>
  <si>
    <t>SC005</t>
  </si>
  <si>
    <t>Padron 15m Low Entry</t>
  </si>
  <si>
    <t>K 270 UB 6x2 Urbano - Etanol</t>
  </si>
  <si>
    <t>SC006</t>
  </si>
  <si>
    <t>Padron 15m</t>
  </si>
  <si>
    <t>K 310 IB 6x2 Urbano</t>
  </si>
  <si>
    <t>SC007</t>
  </si>
  <si>
    <t>K 310 UB 6x2 Urbano</t>
  </si>
  <si>
    <t>SC008</t>
  </si>
  <si>
    <t>K 310 UA 6x2 Urbano</t>
  </si>
  <si>
    <t>SC009</t>
  </si>
  <si>
    <t>K 310 IA 6x2 Urbano</t>
  </si>
  <si>
    <t>SC010</t>
  </si>
  <si>
    <t>K 310 IA 8x2 Urbano</t>
  </si>
  <si>
    <t>SC011</t>
  </si>
  <si>
    <t>Rodoviário Leve</t>
  </si>
  <si>
    <t>F 250 4x2 Rodoviário</t>
  </si>
  <si>
    <t>SC012</t>
  </si>
  <si>
    <t>F 310 4x2 Rodoviário</t>
  </si>
  <si>
    <t>SC013</t>
  </si>
  <si>
    <t>F 310 6x2 Rodoviário</t>
  </si>
  <si>
    <t>SC014</t>
  </si>
  <si>
    <t xml:space="preserve">K 250 IB 4x2 Rodoviário </t>
  </si>
  <si>
    <t>SC015</t>
  </si>
  <si>
    <t>K 310 IB 4x2 Rodoviário</t>
  </si>
  <si>
    <t>SC016</t>
  </si>
  <si>
    <t>Rodoviário Médio 4x2</t>
  </si>
  <si>
    <t>K 360 IB 4x2 Rodoviário</t>
  </si>
  <si>
    <t>SC017</t>
  </si>
  <si>
    <t>Rodoviário Médio 6x2</t>
  </si>
  <si>
    <t>K 360 IB 6x2 Rodoviário</t>
  </si>
  <si>
    <t>SC018</t>
  </si>
  <si>
    <t>K 400 IB 6x2 Rodoviário</t>
  </si>
  <si>
    <t>SC019</t>
  </si>
  <si>
    <t>Rodoviário Pesado 6x2*4</t>
  </si>
  <si>
    <t>K 400 IB 6x2 - Eixo Direcional</t>
  </si>
  <si>
    <t>SC020</t>
  </si>
  <si>
    <t>K 400 IB 8x2 Rodoviário</t>
  </si>
  <si>
    <t>SC021</t>
  </si>
  <si>
    <t>Rod. Extra Pesado 6x2</t>
  </si>
  <si>
    <t>K 440 IB 6x2 Rodoviário</t>
  </si>
  <si>
    <t>SC022</t>
  </si>
  <si>
    <t>K 440 IB 8x2 Rodoviário</t>
  </si>
  <si>
    <t>VW001</t>
  </si>
  <si>
    <t>Volkswagen</t>
  </si>
  <si>
    <t>5 150 OD</t>
  </si>
  <si>
    <t>VW002</t>
  </si>
  <si>
    <t>Micro ônibus - 8 ton.</t>
  </si>
  <si>
    <t>8 160 OD</t>
  </si>
  <si>
    <t>VW003</t>
  </si>
  <si>
    <t>9 160 OD</t>
  </si>
  <si>
    <t>VW004</t>
  </si>
  <si>
    <t>Midibus - 15 ton.</t>
  </si>
  <si>
    <t>15 190 OD</t>
  </si>
  <si>
    <t>VW005</t>
  </si>
  <si>
    <t>15 190 OD V-Tronic</t>
  </si>
  <si>
    <t>VW006</t>
  </si>
  <si>
    <t>15 230 OT LE</t>
  </si>
  <si>
    <t>VW007</t>
  </si>
  <si>
    <t>Conv./InterCity - 17 ton.</t>
  </si>
  <si>
    <t>17 230 OD</t>
  </si>
  <si>
    <t>VW008</t>
  </si>
  <si>
    <t>17 230 OD V-Tronic</t>
  </si>
  <si>
    <t>VW009</t>
  </si>
  <si>
    <t>17 260 OD</t>
  </si>
  <si>
    <t>VW010</t>
  </si>
  <si>
    <t>Padron/InterCity</t>
  </si>
  <si>
    <t>17 280 OT</t>
  </si>
  <si>
    <t>VW011</t>
  </si>
  <si>
    <t>18 280 OT - PB</t>
  </si>
  <si>
    <t>VW012</t>
  </si>
  <si>
    <t>18 330 OT</t>
  </si>
  <si>
    <t>VW013</t>
  </si>
  <si>
    <t>26 330 OTA</t>
  </si>
  <si>
    <t>VOLVO</t>
  </si>
  <si>
    <t>VV001</t>
  </si>
  <si>
    <t>Convencional - 17 ton.</t>
  </si>
  <si>
    <t>B270 F - 4x2 Urbano</t>
  </si>
  <si>
    <t>VV002</t>
  </si>
  <si>
    <t>Conv. / InterCity - 17 ton.</t>
  </si>
  <si>
    <t>B270 F - 4x2 Fretamento</t>
  </si>
  <si>
    <t>VV003</t>
  </si>
  <si>
    <t>B250 R - 4x2</t>
  </si>
  <si>
    <t>VV004</t>
  </si>
  <si>
    <t>B250 R LE - 4x2</t>
  </si>
  <si>
    <t>VV005</t>
  </si>
  <si>
    <t>B290 R - 4x2</t>
  </si>
  <si>
    <t>VV006</t>
  </si>
  <si>
    <t>B290 R LE - 4x2</t>
  </si>
  <si>
    <t>VV007</t>
  </si>
  <si>
    <t>Articulado</t>
  </si>
  <si>
    <t>B 340 M Articulado</t>
  </si>
  <si>
    <t>VV008</t>
  </si>
  <si>
    <t>Articulado Low Floor</t>
  </si>
  <si>
    <t>B 360 S Articulado</t>
  </si>
  <si>
    <t>VV009</t>
  </si>
  <si>
    <t>Biarticulado</t>
  </si>
  <si>
    <t>B 340 M Bi-Articulado</t>
  </si>
  <si>
    <t>VV010</t>
  </si>
  <si>
    <t>Bi-Articulado Low Floor</t>
  </si>
  <si>
    <t>B 360 S Bi-Articulado</t>
  </si>
  <si>
    <t>VV011</t>
  </si>
  <si>
    <t>B310 R 4x2</t>
  </si>
  <si>
    <t>VV012</t>
  </si>
  <si>
    <t>B340 R 4x2</t>
  </si>
  <si>
    <t>VV013</t>
  </si>
  <si>
    <t>B380 R 4x2</t>
  </si>
  <si>
    <t>VV014</t>
  </si>
  <si>
    <t>B380 R 6x2</t>
  </si>
  <si>
    <t>VV015</t>
  </si>
  <si>
    <t>Rodoviário Pesado 8x2</t>
  </si>
  <si>
    <t>B380 R 8x2</t>
  </si>
  <si>
    <t>VV016</t>
  </si>
  <si>
    <t>B420 R 6x2</t>
  </si>
  <si>
    <t>VV017</t>
  </si>
  <si>
    <t>B420 R 8x2</t>
  </si>
  <si>
    <t>VV018</t>
  </si>
  <si>
    <t>B450 R 6x2</t>
  </si>
  <si>
    <t>VV019</t>
  </si>
  <si>
    <t>B450 R 8x2</t>
  </si>
  <si>
    <t>TAMANHO DE CARROCERIA</t>
  </si>
  <si>
    <t>Comprimento</t>
  </si>
  <si>
    <t>Micro-ônibus</t>
  </si>
  <si>
    <t>Comp. de 9 metros</t>
  </si>
  <si>
    <t>Midi-Bus</t>
  </si>
  <si>
    <t>Comp. de 11 metros</t>
  </si>
  <si>
    <t>Gran-Padron</t>
  </si>
  <si>
    <t>Comp. de 15 metros</t>
  </si>
  <si>
    <t>Comp. de 18,5 metros</t>
  </si>
  <si>
    <t>Gran-Articulado</t>
  </si>
  <si>
    <t>Comp. de 23 metros</t>
  </si>
  <si>
    <t>Bi-Articulado</t>
  </si>
  <si>
    <t>Comp. de 26,5 metros</t>
  </si>
  <si>
    <t>MP002</t>
  </si>
  <si>
    <t>Senior 2007</t>
  </si>
  <si>
    <t>A M D</t>
  </si>
  <si>
    <t>AMD-001</t>
  </si>
  <si>
    <t>Solum</t>
  </si>
  <si>
    <t>AMD-002</t>
  </si>
  <si>
    <t>Urbana - Standart</t>
  </si>
  <si>
    <t>Alamo</t>
  </si>
  <si>
    <t>BEPO BUS</t>
  </si>
  <si>
    <t>BEP-001</t>
  </si>
  <si>
    <t>Nàscere</t>
  </si>
  <si>
    <t>BEP-002</t>
  </si>
  <si>
    <t>Città</t>
  </si>
  <si>
    <t>CAIO</t>
  </si>
  <si>
    <t>CA005</t>
  </si>
  <si>
    <t>Apache S22</t>
  </si>
  <si>
    <t>CA006</t>
  </si>
  <si>
    <t>Urbana - Medium</t>
  </si>
  <si>
    <t>Apache VIP II</t>
  </si>
  <si>
    <t>CA007</t>
  </si>
  <si>
    <t>Urbana - Premium</t>
  </si>
  <si>
    <t>Millennium II</t>
  </si>
  <si>
    <t>CAI-001</t>
  </si>
  <si>
    <t>F 2400</t>
  </si>
  <si>
    <t>CA010</t>
  </si>
  <si>
    <t>Articulados</t>
  </si>
  <si>
    <t>CAI-002</t>
  </si>
  <si>
    <t>Foz</t>
  </si>
  <si>
    <t>CA013</t>
  </si>
  <si>
    <t>Bi-articulado</t>
  </si>
  <si>
    <t>CAI-003</t>
  </si>
  <si>
    <t>Foz Super</t>
  </si>
  <si>
    <t>CAI-004</t>
  </si>
  <si>
    <t>Apache VIP IV</t>
  </si>
  <si>
    <t>CA014</t>
  </si>
  <si>
    <t>Top Bus</t>
  </si>
  <si>
    <t>CAI-005</t>
  </si>
  <si>
    <t>Millennium IV</t>
  </si>
  <si>
    <t>CF001</t>
  </si>
  <si>
    <t>Citmax</t>
  </si>
  <si>
    <t>CAI-006</t>
  </si>
  <si>
    <t>Mondego</t>
  </si>
  <si>
    <t>CAI-007</t>
  </si>
  <si>
    <t>Millennium BRS</t>
  </si>
  <si>
    <t>CAI-008</t>
  </si>
  <si>
    <t>Millennium BRT</t>
  </si>
  <si>
    <t>CM002</t>
  </si>
  <si>
    <t>Piá</t>
  </si>
  <si>
    <t>CAI-009</t>
  </si>
  <si>
    <t>Millennium IV Articulado</t>
  </si>
  <si>
    <t>CAI-010</t>
  </si>
  <si>
    <t>Millennium BRT Articulado</t>
  </si>
  <si>
    <t>CAI-011</t>
  </si>
  <si>
    <t>Millennium BRT Gran-Articulado</t>
  </si>
  <si>
    <t>CAI-012</t>
  </si>
  <si>
    <t>Millennium BRT Bi-Articulado</t>
  </si>
  <si>
    <t>COMIL</t>
  </si>
  <si>
    <t>MP008</t>
  </si>
  <si>
    <t>Gran Viale</t>
  </si>
  <si>
    <t>MP009</t>
  </si>
  <si>
    <t>Biarticulados</t>
  </si>
  <si>
    <t>Viale Biarticulado</t>
  </si>
  <si>
    <t>MP010</t>
  </si>
  <si>
    <t>Gran Viale Biarticulado</t>
  </si>
  <si>
    <t>COM-001</t>
  </si>
  <si>
    <t>MS002</t>
  </si>
  <si>
    <t>Gran Micro</t>
  </si>
  <si>
    <t>COM-002</t>
  </si>
  <si>
    <t>Svelto Midi</t>
  </si>
  <si>
    <t>COM-003</t>
  </si>
  <si>
    <t>Svelto V</t>
  </si>
  <si>
    <t>MS003</t>
  </si>
  <si>
    <t>Midibus</t>
  </si>
  <si>
    <t>Gran Midi</t>
  </si>
  <si>
    <t>COM-004</t>
  </si>
  <si>
    <t>Svelto V Padron</t>
  </si>
  <si>
    <t>MS004</t>
  </si>
  <si>
    <t>Gran Via</t>
  </si>
  <si>
    <t>COM-005</t>
  </si>
  <si>
    <t>Doppio</t>
  </si>
  <si>
    <t>MS005</t>
  </si>
  <si>
    <t>Gran Via - Padron</t>
  </si>
  <si>
    <t>COM-006</t>
  </si>
  <si>
    <t>Doppio BA</t>
  </si>
  <si>
    <t>MX001</t>
  </si>
  <si>
    <t>Astor</t>
  </si>
  <si>
    <t>MX002</t>
  </si>
  <si>
    <t>Dolphin</t>
  </si>
  <si>
    <t>NB001</t>
  </si>
  <si>
    <t>Mini-ônibus</t>
  </si>
  <si>
    <t>Tunder Way</t>
  </si>
  <si>
    <t>NB002</t>
  </si>
  <si>
    <t>Tunder +</t>
  </si>
  <si>
    <t>MCP-001</t>
  </si>
  <si>
    <t>MARCOPOLO</t>
  </si>
  <si>
    <t>Senior G7</t>
  </si>
  <si>
    <t>NB004</t>
  </si>
  <si>
    <t>Spectrum City</t>
  </si>
  <si>
    <t>MCP-002</t>
  </si>
  <si>
    <t>Senior Midi</t>
  </si>
  <si>
    <t>NB005</t>
  </si>
  <si>
    <t>Mega 2008</t>
  </si>
  <si>
    <t>MCP-004</t>
  </si>
  <si>
    <t>Torino</t>
  </si>
  <si>
    <t>NB006</t>
  </si>
  <si>
    <t>MCP-005</t>
  </si>
  <si>
    <t>Viale BRS</t>
  </si>
  <si>
    <t>BS014</t>
  </si>
  <si>
    <t>El Buss 320</t>
  </si>
  <si>
    <t>MCP-006</t>
  </si>
  <si>
    <t>Viale BRT Articulado</t>
  </si>
  <si>
    <t>BS016</t>
  </si>
  <si>
    <t>Rodoviário Médio</t>
  </si>
  <si>
    <t>Vissta Buss LO</t>
  </si>
  <si>
    <t>MCP-007</t>
  </si>
  <si>
    <t>Viale BRT Biarticulado</t>
  </si>
  <si>
    <t>BS018</t>
  </si>
  <si>
    <t>Rodoviário Grande</t>
  </si>
  <si>
    <t>Jum Buss 360</t>
  </si>
  <si>
    <t>BS019</t>
  </si>
  <si>
    <t>Elegance 360</t>
  </si>
  <si>
    <t>MASCARELLO</t>
  </si>
  <si>
    <t>BS020</t>
  </si>
  <si>
    <t>Jum Buss 380</t>
  </si>
  <si>
    <t>BS021</t>
  </si>
  <si>
    <t>Rodoviário Extra Grande</t>
  </si>
  <si>
    <t>BS022</t>
  </si>
  <si>
    <t>Rodoviário Low Deck</t>
  </si>
  <si>
    <t>Jum Buss 400 LD</t>
  </si>
  <si>
    <t>MAS-001</t>
  </si>
  <si>
    <t>Gran Micro S3</t>
  </si>
  <si>
    <t>CA016</t>
  </si>
  <si>
    <t>Giro 3200</t>
  </si>
  <si>
    <t>MAS-002</t>
  </si>
  <si>
    <t>Gran Via Midi</t>
  </si>
  <si>
    <t>MAS-003</t>
  </si>
  <si>
    <t>CA018</t>
  </si>
  <si>
    <t>Giro 3600</t>
  </si>
  <si>
    <t>MAS-004</t>
  </si>
  <si>
    <t>CM006</t>
  </si>
  <si>
    <t>Versátille</t>
  </si>
  <si>
    <t>MAS-005</t>
  </si>
  <si>
    <t>Gran Via - Padron - LE</t>
  </si>
  <si>
    <t>MAS-006</t>
  </si>
  <si>
    <t>Gran Metro - Articulado</t>
  </si>
  <si>
    <t>CM013</t>
  </si>
  <si>
    <t>Campione X 3.65</t>
  </si>
  <si>
    <t>NEOBUS</t>
  </si>
  <si>
    <t>CM014</t>
  </si>
  <si>
    <t xml:space="preserve">Campione L 3.65 </t>
  </si>
  <si>
    <t>CM015</t>
  </si>
  <si>
    <t xml:space="preserve">Campione Vision 3.65 </t>
  </si>
  <si>
    <t>CM016</t>
  </si>
  <si>
    <t>Campione Vision 4.05</t>
  </si>
  <si>
    <t>NEO-001</t>
  </si>
  <si>
    <t>CM018</t>
  </si>
  <si>
    <t>Double Deck</t>
  </si>
  <si>
    <t>Campione DD</t>
  </si>
  <si>
    <t>NEO-002</t>
  </si>
  <si>
    <t>IZ002</t>
  </si>
  <si>
    <t>Inter Century</t>
  </si>
  <si>
    <t>NEO-003</t>
  </si>
  <si>
    <t>Mega Plus</t>
  </si>
  <si>
    <t>IZ003</t>
  </si>
  <si>
    <t>Century III - 1</t>
  </si>
  <si>
    <t>NEO-004</t>
  </si>
  <si>
    <t>Mega BRS</t>
  </si>
  <si>
    <t>NEO-005</t>
  </si>
  <si>
    <t>Mega Plus Articulado</t>
  </si>
  <si>
    <t>NEO-006</t>
  </si>
  <si>
    <t>Mega BRT Articulado</t>
  </si>
  <si>
    <t>IZ005</t>
  </si>
  <si>
    <t>Century III - 3</t>
  </si>
  <si>
    <t>Solar 3200</t>
  </si>
  <si>
    <t>Solar 3400</t>
  </si>
  <si>
    <t>COM-007</t>
  </si>
  <si>
    <t>COM-008</t>
  </si>
  <si>
    <t>Campione 3.25</t>
  </si>
  <si>
    <t>COM-009</t>
  </si>
  <si>
    <t>Campione 3.45</t>
  </si>
  <si>
    <t>COM-011</t>
  </si>
  <si>
    <t>Rodoviário Pesado</t>
  </si>
  <si>
    <t>Campione Invictus 1050</t>
  </si>
  <si>
    <t>COM-012</t>
  </si>
  <si>
    <t>Camipone Invictus 1200</t>
  </si>
  <si>
    <t>COM-013</t>
  </si>
  <si>
    <t>Campione HD</t>
  </si>
  <si>
    <t>COM-014</t>
  </si>
  <si>
    <t>Rodoviário Double Deck</t>
  </si>
  <si>
    <t>Campione Invictus DD</t>
  </si>
  <si>
    <t>IRIZAR</t>
  </si>
  <si>
    <t>IZI-001</t>
  </si>
  <si>
    <t>Irizar I6</t>
  </si>
  <si>
    <t>IZI-002</t>
  </si>
  <si>
    <t>Irizar I6 Plus</t>
  </si>
  <si>
    <t>Ideale 770</t>
  </si>
  <si>
    <t>MCP-008</t>
  </si>
  <si>
    <t>Novo Ideale</t>
  </si>
  <si>
    <t>MCP-009</t>
  </si>
  <si>
    <t>Audace</t>
  </si>
  <si>
    <t>MCP-010</t>
  </si>
  <si>
    <t>Viaggio 900</t>
  </si>
  <si>
    <t>MCP-011</t>
  </si>
  <si>
    <t>Viaggio 1050</t>
  </si>
  <si>
    <t>MCP-012</t>
  </si>
  <si>
    <t>MCP-013</t>
  </si>
  <si>
    <t>Paradiso 1200</t>
  </si>
  <si>
    <t>MCP-014</t>
  </si>
  <si>
    <t>Paradiso 1350</t>
  </si>
  <si>
    <t>MCP-015</t>
  </si>
  <si>
    <t>Paradiso 1600 LD</t>
  </si>
  <si>
    <t>MCP-016</t>
  </si>
  <si>
    <t>Paradiso 1800 DD</t>
  </si>
  <si>
    <t>MAS-007</t>
  </si>
  <si>
    <t>Roma M2</t>
  </si>
  <si>
    <t>MAS-008</t>
  </si>
  <si>
    <t>Roma M4</t>
  </si>
  <si>
    <t>MAS-009</t>
  </si>
  <si>
    <t>Roma R4</t>
  </si>
  <si>
    <t>MAS-010</t>
  </si>
  <si>
    <t>Roma R6</t>
  </si>
  <si>
    <t>MAS-011</t>
  </si>
  <si>
    <t>Roma R8</t>
  </si>
  <si>
    <t>NEO-007</t>
  </si>
  <si>
    <t>New Road N10 340</t>
  </si>
  <si>
    <t>NEO-008</t>
  </si>
  <si>
    <t>New Road N10 360</t>
  </si>
  <si>
    <t>NEO-009</t>
  </si>
  <si>
    <t>NEO-010</t>
  </si>
  <si>
    <t>NEO-011</t>
  </si>
  <si>
    <t xml:space="preserve">Rodoviário Pesado </t>
  </si>
  <si>
    <t>New Road N10 380</t>
  </si>
  <si>
    <t>PERFIL URBANO</t>
  </si>
  <si>
    <t>Código</t>
  </si>
  <si>
    <t>URB 001</t>
  </si>
  <si>
    <t>Estrutura</t>
  </si>
  <si>
    <t>URB 002</t>
  </si>
  <si>
    <t>URB 003</t>
  </si>
  <si>
    <t>URB 004</t>
  </si>
  <si>
    <t>PERFIL RODOVIÁRIO</t>
  </si>
  <si>
    <t>ROD 001</t>
  </si>
  <si>
    <t>ROD 002</t>
  </si>
  <si>
    <t>ROD 003</t>
  </si>
  <si>
    <t>ROD 004</t>
  </si>
  <si>
    <t>ROD 005</t>
  </si>
  <si>
    <t>ROD 006</t>
  </si>
  <si>
    <t>ROD 007</t>
  </si>
  <si>
    <t>POLTRONASS RODOVIÁRIAS</t>
  </si>
  <si>
    <t>POLTRONAS RODOVIÁRIAS</t>
  </si>
  <si>
    <t>Poltronas Turismo Reclinável</t>
  </si>
  <si>
    <t>P 001</t>
  </si>
  <si>
    <t>Conjunto</t>
  </si>
  <si>
    <t>Poltronas Super Soft</t>
  </si>
  <si>
    <t>P 002</t>
  </si>
  <si>
    <t>Poltronas Executiva</t>
  </si>
  <si>
    <t>P 003</t>
  </si>
  <si>
    <t>Poltronas Semi Leito</t>
  </si>
  <si>
    <t>P 004</t>
  </si>
  <si>
    <t>P 005</t>
  </si>
  <si>
    <t>Poltronas Leito Cama</t>
  </si>
  <si>
    <t>Complemento Poltronas ROD.</t>
  </si>
  <si>
    <t>COMPLEMENTO POLTRONAS ROD.</t>
  </si>
  <si>
    <t>Revestimento de Polt. em Couro</t>
  </si>
  <si>
    <t>C 001</t>
  </si>
  <si>
    <t>Apoios de Pernas</t>
  </si>
  <si>
    <t>C 002</t>
  </si>
  <si>
    <t>Kit Manta e Travesseiro</t>
  </si>
  <si>
    <t>C 003</t>
  </si>
  <si>
    <t>PoltronasS URBANAS</t>
  </si>
  <si>
    <t>POLTRONAS URBANAS</t>
  </si>
  <si>
    <t>Banco de Polipropileno</t>
  </si>
  <si>
    <t>P 013</t>
  </si>
  <si>
    <t>Banco de Polipropileno Estofado com Encosto</t>
  </si>
  <si>
    <t>P 014</t>
  </si>
  <si>
    <t>P 015</t>
  </si>
  <si>
    <t>DIVERSÃO - ÁUDIO</t>
  </si>
  <si>
    <t>ÁUDIO</t>
  </si>
  <si>
    <t>Sistema de Som Ambiente</t>
  </si>
  <si>
    <t>E 025</t>
  </si>
  <si>
    <t>KIT</t>
  </si>
  <si>
    <t>Sistema com Saídas Individuais</t>
  </si>
  <si>
    <t>E 026</t>
  </si>
  <si>
    <t>DIVERSÃO - VÍDEO</t>
  </si>
  <si>
    <t>VÍDEO</t>
  </si>
  <si>
    <t>Sistema de Vídeo</t>
  </si>
  <si>
    <t>E 027</t>
  </si>
  <si>
    <t>Kit</t>
  </si>
  <si>
    <t>Monitores de LCD 25” Pol.</t>
  </si>
  <si>
    <t>E 028</t>
  </si>
  <si>
    <t>Unidade</t>
  </si>
  <si>
    <t>Sistema com monitores individuais</t>
  </si>
  <si>
    <t>E 034</t>
  </si>
  <si>
    <t>PORTAS URBANAS</t>
  </si>
  <si>
    <t>Anjo da Guarda</t>
  </si>
  <si>
    <t>A 038</t>
  </si>
  <si>
    <t>Portas Finas (0,85m)</t>
  </si>
  <si>
    <t>A 039</t>
  </si>
  <si>
    <t>Portas Médias (1,00m)</t>
  </si>
  <si>
    <t>A 040</t>
  </si>
  <si>
    <t>Portas Largas (1,20m)</t>
  </si>
  <si>
    <t>A 041</t>
  </si>
  <si>
    <t>BALAUSTRES</t>
  </si>
  <si>
    <t>Balaustres Metálicos</t>
  </si>
  <si>
    <t>A 043</t>
  </si>
  <si>
    <t>Balaustres Metálicos encapados</t>
  </si>
  <si>
    <t>A 044</t>
  </si>
  <si>
    <t>Parapeitos de Compensado</t>
  </si>
  <si>
    <t>A 045</t>
  </si>
  <si>
    <t>Parapeitos de Acrílico</t>
  </si>
  <si>
    <t>A 046</t>
  </si>
  <si>
    <t>Parapeitos de Vidro</t>
  </si>
  <si>
    <t>A 047</t>
  </si>
  <si>
    <t>PISO</t>
  </si>
  <si>
    <t>Piso de Alumínio</t>
  </si>
  <si>
    <t>A 048</t>
  </si>
  <si>
    <t>Peça</t>
  </si>
  <si>
    <t>Piso Emborrachado</t>
  </si>
  <si>
    <t>A 049</t>
  </si>
  <si>
    <t>Piso Taraflex</t>
  </si>
  <si>
    <t>A 050</t>
  </si>
  <si>
    <t>ACESSIBILIDADE</t>
  </si>
  <si>
    <t>3ª Porta</t>
  </si>
  <si>
    <t>A 051</t>
  </si>
  <si>
    <t>Sistema APD</t>
  </si>
  <si>
    <t>A 052</t>
  </si>
  <si>
    <t>3ª Porta + Sistema APD</t>
  </si>
  <si>
    <t>A 053</t>
  </si>
  <si>
    <t>Letreiros Eletrônicos</t>
  </si>
  <si>
    <t>LETREIROS</t>
  </si>
  <si>
    <t>Letreiro Eletrônico</t>
  </si>
  <si>
    <t>A 060</t>
  </si>
  <si>
    <t>Letreiro Eletrônico (lateral)</t>
  </si>
  <si>
    <t>A 059</t>
  </si>
  <si>
    <t>Painel Eletrônico Interno Completo</t>
  </si>
  <si>
    <t>A 065</t>
  </si>
  <si>
    <t>BANHEIROS</t>
  </si>
  <si>
    <t>TOILETE</t>
  </si>
  <si>
    <t>Aquecimento de Água</t>
  </si>
  <si>
    <t>A 069</t>
  </si>
  <si>
    <t>Banheiro Completo</t>
  </si>
  <si>
    <t>A 067</t>
  </si>
  <si>
    <t>Banheiro Completo Pressurizado</t>
  </si>
  <si>
    <t>A 068</t>
  </si>
  <si>
    <t>Banheiro Simples</t>
  </si>
  <si>
    <t>A 066</t>
  </si>
  <si>
    <t>Eletroeletrônicos</t>
  </si>
  <si>
    <t>ELETROELETRÔNICOS</t>
  </si>
  <si>
    <t>Bebedouro Refrigerado</t>
  </si>
  <si>
    <t>A 071</t>
  </si>
  <si>
    <t>Cafeteira</t>
  </si>
  <si>
    <t>A 073</t>
  </si>
  <si>
    <t>Frigobar</t>
  </si>
  <si>
    <t>A 075</t>
  </si>
  <si>
    <t>Microondas</t>
  </si>
  <si>
    <t>A 076</t>
  </si>
  <si>
    <t>Suqueira</t>
  </si>
  <si>
    <t>A 072</t>
  </si>
  <si>
    <t>KIT DIGITAL</t>
  </si>
  <si>
    <t>Sistema Internet c/ Wi-Fi</t>
  </si>
  <si>
    <t>DG 001</t>
  </si>
  <si>
    <t>DIVERSOS</t>
  </si>
  <si>
    <t>ÍTENS DIVERSOS</t>
  </si>
  <si>
    <t>Cama para o Motorista</t>
  </si>
  <si>
    <t>A 084</t>
  </si>
  <si>
    <t>Catraca 3 Pernas</t>
  </si>
  <si>
    <t>A 056</t>
  </si>
  <si>
    <t>Catraca 4 Pétalas</t>
  </si>
  <si>
    <t>A 057</t>
  </si>
  <si>
    <t>Cortinas</t>
  </si>
  <si>
    <t>A 089</t>
  </si>
  <si>
    <t>Divisória de Salão (metade)</t>
  </si>
  <si>
    <t>A 086</t>
  </si>
  <si>
    <t>Divisória de Salão (total)</t>
  </si>
  <si>
    <t>A 087</t>
  </si>
  <si>
    <t>Interfone</t>
  </si>
  <si>
    <t>A 092</t>
  </si>
  <si>
    <t>Mesa de Jogos</t>
  </si>
  <si>
    <t>P 011</t>
  </si>
  <si>
    <t>Poltronas de Rodomoça</t>
  </si>
  <si>
    <t>P 009</t>
  </si>
  <si>
    <t xml:space="preserve">Porta Copos </t>
  </si>
  <si>
    <t>A 093</t>
  </si>
  <si>
    <t>Porta Lanches</t>
  </si>
  <si>
    <t>A 107</t>
  </si>
  <si>
    <t>Retrovisores Elétricos</t>
  </si>
  <si>
    <t>A 088</t>
  </si>
  <si>
    <t>Sala de Estar</t>
  </si>
  <si>
    <t>P 012</t>
  </si>
  <si>
    <t>Tampas para os Bagageiros Internos</t>
  </si>
  <si>
    <t>A 080</t>
  </si>
  <si>
    <t>Travas Pneumáticas das Tampas</t>
  </si>
  <si>
    <t>A 081</t>
  </si>
  <si>
    <t>VIDROS</t>
  </si>
  <si>
    <t>Vidros Lat. Comuns Escuros</t>
  </si>
  <si>
    <t>Vidros Lat. Selados Escuros</t>
  </si>
  <si>
    <t>A 095</t>
  </si>
  <si>
    <t>CLIMATIZAÇÃO</t>
  </si>
  <si>
    <t>AC 120</t>
  </si>
  <si>
    <t>Ar Climatizado</t>
  </si>
  <si>
    <t>AC 121</t>
  </si>
  <si>
    <t>CÂMBIO AUTOMATIZADO</t>
  </si>
  <si>
    <t>Câmbio Automático - VOITH</t>
  </si>
  <si>
    <t>CA 201</t>
  </si>
  <si>
    <t>Câmbio Automático - ZF</t>
  </si>
  <si>
    <t>CA 202</t>
  </si>
  <si>
    <t>Sistema Integrado de Segurança</t>
  </si>
  <si>
    <t>A 104</t>
  </si>
  <si>
    <t>ÍTEM</t>
  </si>
  <si>
    <t>KIT TRÓLEBUS VEÍCULOS PADRON</t>
  </si>
  <si>
    <t>KTROLE</t>
  </si>
  <si>
    <t>Conjunto de Peças</t>
  </si>
  <si>
    <t>Abaixo você confere todos os perfis de veículos possíveis em Rio das Pedras, homologados pelo Detran. Atente-se a como poderá ser o modelo de seu veículo, segundo o perfil de chassi.</t>
  </si>
  <si>
    <t>Modelo</t>
  </si>
  <si>
    <t>Carroceria</t>
  </si>
  <si>
    <t>Veículos Urbanos</t>
  </si>
  <si>
    <t>Mini-ônibus (até 7m.)</t>
  </si>
  <si>
    <t>MA 7.9</t>
  </si>
  <si>
    <t>BUSSCAR</t>
  </si>
  <si>
    <t>MiniMicruss</t>
  </si>
  <si>
    <t>Scudato 60.13</t>
  </si>
  <si>
    <t>Minibuss</t>
  </si>
  <si>
    <t>VOLKSWAGEN</t>
  </si>
  <si>
    <t>5 140 EOD</t>
  </si>
  <si>
    <t>Atílis</t>
  </si>
  <si>
    <t>LO 712</t>
  </si>
  <si>
    <t>Mini Foz</t>
  </si>
  <si>
    <t>Gran Mini</t>
  </si>
  <si>
    <t>Micro Ônibus Já Pronto</t>
  </si>
  <si>
    <t>VOLARE</t>
  </si>
  <si>
    <t>Volare V5</t>
  </si>
  <si>
    <t>Sprinter 313 - 10L</t>
  </si>
  <si>
    <t>Sprinter 313 - 13L</t>
  </si>
  <si>
    <t>Sprinter 313 - 16L</t>
  </si>
  <si>
    <t>Sprinter 413 - 17L</t>
  </si>
  <si>
    <t>Sprinter 413 - 19L</t>
  </si>
  <si>
    <t>Micro Ônibus (8m.)</t>
  </si>
  <si>
    <t>LO 812</t>
  </si>
  <si>
    <t>Micruss</t>
  </si>
  <si>
    <t>8 120 EOD</t>
  </si>
  <si>
    <t>8 150 EOD</t>
  </si>
  <si>
    <t>MAXIBUS</t>
  </si>
  <si>
    <t>Thunder Pluss</t>
  </si>
  <si>
    <t>Micro Ônibus (9m.)</t>
  </si>
  <si>
    <t>MA 9.2 Green</t>
  </si>
  <si>
    <t>LO 915</t>
  </si>
  <si>
    <t>9 150 OD ME</t>
  </si>
  <si>
    <t>Micro Ônibus (10m.)</t>
  </si>
  <si>
    <t>Micro Ônibus Modelo Pronto</t>
  </si>
  <si>
    <t>Volare V6</t>
  </si>
  <si>
    <t>Volare V8</t>
  </si>
  <si>
    <t>Volare V8 Longo</t>
  </si>
  <si>
    <t>Midibus Pronto</t>
  </si>
  <si>
    <t>Volare W8</t>
  </si>
  <si>
    <t>Volare W9</t>
  </si>
  <si>
    <t>Volare W12</t>
  </si>
  <si>
    <t>Midibus Dianteiro (10m.)</t>
  </si>
  <si>
    <t>Miduss</t>
  </si>
  <si>
    <t>OF 1218</t>
  </si>
  <si>
    <t>OF 1418</t>
  </si>
  <si>
    <t>15 190 EOD</t>
  </si>
  <si>
    <t>Midibus Traseiro (10m.)</t>
  </si>
  <si>
    <t>MT 12.0 SB</t>
  </si>
  <si>
    <t>OH 1518</t>
  </si>
  <si>
    <t>Midibus Traseiro Low Entry(10m.)</t>
  </si>
  <si>
    <t>MT 12.0 LE</t>
  </si>
  <si>
    <t>Super Foz</t>
  </si>
  <si>
    <t>Convencional Curto (11m.)</t>
  </si>
  <si>
    <t>Urbanuss Ecoss</t>
  </si>
  <si>
    <t>Urbanus S</t>
  </si>
  <si>
    <t>Urbanuss Pluss</t>
  </si>
  <si>
    <t>CIFERAL</t>
  </si>
  <si>
    <t>Svelto</t>
  </si>
  <si>
    <t>Torino 2007</t>
  </si>
  <si>
    <t>Viale</t>
  </si>
  <si>
    <t>Mega</t>
  </si>
  <si>
    <t>Convencional Curto Traseiro(11m.)</t>
  </si>
  <si>
    <t>Convencional Médio (12m.)</t>
  </si>
  <si>
    <t>CC 170 E 22</t>
  </si>
  <si>
    <t>OF 1722</t>
  </si>
  <si>
    <t>F 230</t>
  </si>
  <si>
    <t>17 230 EOD</t>
  </si>
  <si>
    <t>Convencional Médio Pronto</t>
  </si>
  <si>
    <t>City Class</t>
  </si>
  <si>
    <t>Convencional Longo (12,6m.)</t>
  </si>
  <si>
    <t>OF 1730</t>
  </si>
  <si>
    <t>F 270</t>
  </si>
  <si>
    <t>17 260 EOD</t>
  </si>
  <si>
    <t>Padron Curto (12m.)</t>
  </si>
  <si>
    <t>Padron Médio (13,1m.)</t>
  </si>
  <si>
    <t>O 500 M</t>
  </si>
  <si>
    <t>O 500 Buggy</t>
  </si>
  <si>
    <t>K 230 IB</t>
  </si>
  <si>
    <t>17 260 EOT</t>
  </si>
  <si>
    <t>B7R 290</t>
  </si>
  <si>
    <t>Mondego H</t>
  </si>
  <si>
    <t>Svelto Padron</t>
  </si>
  <si>
    <t>Padron Longo (15m.)</t>
  </si>
  <si>
    <t>K 270 IB 6x2</t>
  </si>
  <si>
    <t>Padron Low Entry Curto (12m.)</t>
  </si>
  <si>
    <t>O 500 U</t>
  </si>
  <si>
    <t>K 230 UB</t>
  </si>
  <si>
    <t>17 260 EOT LE</t>
  </si>
  <si>
    <t>B7R LE 290</t>
  </si>
  <si>
    <t>Padron Low Entry Médio (13,1m.)</t>
  </si>
  <si>
    <t>Urbanuss Pluss - LE</t>
  </si>
  <si>
    <t>Padron Low Entry Longo (15m.)</t>
  </si>
  <si>
    <t>K 270 UB 6x2</t>
  </si>
  <si>
    <t>Articulado (18,5m)</t>
  </si>
  <si>
    <t>O 500 MA</t>
  </si>
  <si>
    <t>K 310 IA 6x2</t>
  </si>
  <si>
    <t>K 310 IA 8x2</t>
  </si>
  <si>
    <t>B12M Articulado</t>
  </si>
  <si>
    <t>Articulado Longo (20m.)</t>
  </si>
  <si>
    <t>Urbanuss LF</t>
  </si>
  <si>
    <t>Gran Via Articulado</t>
  </si>
  <si>
    <t>Articulado Low Floor (18,5m)</t>
  </si>
  <si>
    <t>B9SALF</t>
  </si>
  <si>
    <t>Mondego LA</t>
  </si>
  <si>
    <t>Articulado Low Entry (18,5m.)</t>
  </si>
  <si>
    <t>O 500 UA</t>
  </si>
  <si>
    <t>K 310 UA 6x2</t>
  </si>
  <si>
    <t>K 310 UA 8x2</t>
  </si>
  <si>
    <t>Mondego HA</t>
  </si>
  <si>
    <t>Biarticulado Longo (27m.)</t>
  </si>
  <si>
    <t>B12M Biarticulado</t>
  </si>
  <si>
    <t>Biarticulado Longo Low-Entry (27m.)</t>
  </si>
  <si>
    <t>B9 SALF Bi-Articulado</t>
  </si>
  <si>
    <t>Veículos Rodoviários</t>
  </si>
  <si>
    <t>Midibus Pronto (até 11m.)</t>
  </si>
  <si>
    <t>Midibus Dianteiro (até 11m.)</t>
  </si>
  <si>
    <t>Midibus Traseiro (até 11m.)</t>
  </si>
  <si>
    <t>Intercity (até 12m.)</t>
  </si>
  <si>
    <t>Interbuss</t>
  </si>
  <si>
    <t>Solar Foz</t>
  </si>
  <si>
    <t>New Campione 3.25</t>
  </si>
  <si>
    <t>New Campione 3.45</t>
  </si>
  <si>
    <t>K 230</t>
  </si>
  <si>
    <t>Gran Flex 330</t>
  </si>
  <si>
    <t>Gran Roma MD</t>
  </si>
  <si>
    <t>Century Semi-Luxury</t>
  </si>
  <si>
    <t>Intercity Traseiro (até 13m.)</t>
  </si>
  <si>
    <t>O 500 M Buggy</t>
  </si>
  <si>
    <t>K 270 4x2</t>
  </si>
  <si>
    <t>Giro 3400</t>
  </si>
  <si>
    <t>Andare Class</t>
  </si>
  <si>
    <t>Viaggio G6 1050</t>
  </si>
  <si>
    <t>Viaggio G7 900</t>
  </si>
  <si>
    <t>Viaggio G7 1050</t>
  </si>
  <si>
    <t>Spectrum Road 350</t>
  </si>
  <si>
    <t>Rodoviário Curto (12m.)</t>
  </si>
  <si>
    <t>O 500 R</t>
  </si>
  <si>
    <t>El Buss 340</t>
  </si>
  <si>
    <t>K 310 4x2</t>
  </si>
  <si>
    <t>18 320 EOT</t>
  </si>
  <si>
    <t>New Campione 3.65</t>
  </si>
  <si>
    <t>Spectrum Road 370</t>
  </si>
  <si>
    <t>Gran Roma 350</t>
  </si>
  <si>
    <t>Rodoviário Leve 4x2(13m.)</t>
  </si>
  <si>
    <t>K 340 4x2</t>
  </si>
  <si>
    <t>B9R 340 4x2</t>
  </si>
  <si>
    <t>Lince 3.45</t>
  </si>
  <si>
    <t>Century Luxury</t>
  </si>
  <si>
    <t>Rodoviário Grande 4x2 (14m.)</t>
  </si>
  <si>
    <t>O 500 RS</t>
  </si>
  <si>
    <t>Vissta Buss HI</t>
  </si>
  <si>
    <t>O 500 RSD</t>
  </si>
  <si>
    <t>K 380 4x2</t>
  </si>
  <si>
    <t>B9R 380 4x2</t>
  </si>
  <si>
    <t>Giro 360</t>
  </si>
  <si>
    <t>B12R 380 4x2</t>
  </si>
  <si>
    <t>Lince 3.65</t>
  </si>
  <si>
    <t>Century Premium</t>
  </si>
  <si>
    <t>Irizar PB</t>
  </si>
  <si>
    <t>Rodoviário Grande 6x2 (14m.)</t>
  </si>
  <si>
    <t>O 500 RSD 422cv</t>
  </si>
  <si>
    <t>K 380 6x2</t>
  </si>
  <si>
    <t>B12R 380 6x2</t>
  </si>
  <si>
    <t>Century PB</t>
  </si>
  <si>
    <t>Rodoviário Extra Grande 6x2 (14m.)</t>
  </si>
  <si>
    <t>K 420 6x2</t>
  </si>
  <si>
    <t>B12R 420 6x2</t>
  </si>
  <si>
    <t>B12R 460 6X2</t>
  </si>
  <si>
    <t xml:space="preserve">Campione Vision 4.05 </t>
  </si>
  <si>
    <t>Rod. Longo Low Deck (LD – 13 ou 14m.)</t>
  </si>
  <si>
    <t>Campione HD 4.05</t>
  </si>
  <si>
    <t>Paradiso 1550 LD</t>
  </si>
  <si>
    <t>MBB</t>
  </si>
  <si>
    <t>O 500 RSDD 8X2</t>
  </si>
  <si>
    <t>Rodoviário Double Deck (DD – 13 ou 14m.)</t>
  </si>
  <si>
    <t>K 420 8x2</t>
  </si>
  <si>
    <t>Panoramico DD</t>
  </si>
  <si>
    <t>B12R 420 8x2</t>
  </si>
  <si>
    <t>B12R 460 8X2</t>
  </si>
  <si>
    <t>BUS-001</t>
  </si>
  <si>
    <t>BUS-002</t>
  </si>
  <si>
    <t>BUS-003</t>
  </si>
  <si>
    <t>Vissta Buss 340</t>
  </si>
  <si>
    <t>Vissta Buss 360</t>
  </si>
  <si>
    <t>Vissta Buss DD</t>
  </si>
  <si>
    <t>Perfil Standard</t>
  </si>
  <si>
    <t>Perfil Semi-Leito</t>
  </si>
  <si>
    <t>Perfil Leito</t>
  </si>
  <si>
    <t>Perfil DD Convencional</t>
  </si>
  <si>
    <t>Perfil DD Executive</t>
  </si>
  <si>
    <t>Perfil Urban Standard</t>
  </si>
  <si>
    <t>Perfil Urban Medium</t>
  </si>
  <si>
    <t>Perfil Urban Maxi</t>
  </si>
  <si>
    <t>Perfil Urban Class</t>
  </si>
  <si>
    <t>Paradiso New G7 1050</t>
  </si>
  <si>
    <t>Paradiso New G7 1200</t>
  </si>
  <si>
    <t>Paradiso New G7 1350</t>
  </si>
  <si>
    <t>Paradiso New G7 1800 DD</t>
  </si>
  <si>
    <t xml:space="preserve">Banco de Polipropileno Estofado com Encosto Alto, Piso Taraflex
Sistema APD com 3ª porta, Letreiro Eletrônico, Vidros Selados, Ar Climatizado </t>
  </si>
  <si>
    <t>1 -   Descreva o Modelo obedecendo a ordem:</t>
  </si>
  <si>
    <t>3 -   Coloque abaixo o link do Veículo anunciado:</t>
  </si>
  <si>
    <t>4 -   ESCOLHA OPCIONAIS E QUANTIDADES QUE DESEJA PARA SEU VEÍCULO:</t>
  </si>
  <si>
    <t>2 -   Informe o valor unitário do carro conforme o anúncio:</t>
  </si>
  <si>
    <t>NOTA FISCAL UNIFICADA DE VEICULOS USADOS
DE RIO DAS PEDRAS
SECRETARIA DE NEGÓCIOS DA FAZENDA</t>
  </si>
  <si>
    <t>Valor do Veículo Adquirido</t>
  </si>
  <si>
    <t>Valor dos Acessórios Adquiridos</t>
  </si>
  <si>
    <t>Novo Valor do Veiculo Adquirido</t>
  </si>
  <si>
    <t>Ano</t>
  </si>
  <si>
    <t>ANDRE VINICIUS</t>
  </si>
  <si>
    <t>EDINEI SILVA</t>
  </si>
  <si>
    <t>RAFAEL CARLOS</t>
  </si>
  <si>
    <t>RILDO SOUZA</t>
  </si>
  <si>
    <t>THALES REBÉS</t>
  </si>
  <si>
    <t>Perfil Executive</t>
  </si>
  <si>
    <t>Perfil Executive Class</t>
  </si>
  <si>
    <t>Poltronas Turismo Fixa (com pega mão)</t>
  </si>
  <si>
    <t>Poltronas de turismo reclinável, piso taraflex/emborrachado, letreiro comum, bagageiros internos, cortinas, banheiro simples, vidros comuns</t>
  </si>
  <si>
    <t>Poltronas Executivas, Piso taraflex, Letreiro Eletrônico, Cortinas, divisória de salão (total), bagageiro interno,sistema de som ambiente, banheiro simples,  vidros selados inteiriços, Ar Condicionado.</t>
  </si>
  <si>
    <t>Executive Class</t>
  </si>
  <si>
    <t>Poltronas Executivas, Piso taraflex, Letreiro Eletrônico, Cortinas, divisória de salão (total), bagageiro interno, sistema de som ambiente/vídeo/internet, banheiro simples,  frigobar, vidros selados inteiriços, Ar Climatizado, Sistema Integrado de Segurança</t>
  </si>
  <si>
    <t>Poltronas Semi Leito com apoio para as pernas, Piso taraflex, letreiro eletrônico,  divisória de salão (total), bagageiros internos, sistema de som ambiente/vídeo/internet, Banheiro completo, frigobar, vidros selados inteirços, Ar Climatizado, Sistema Integrado de Segurança</t>
  </si>
  <si>
    <t>Poltronas Leito Cama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</si>
  <si>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>U
R
B
A
N
O</t>
  </si>
  <si>
    <t>R
O
D
O
V
I
Á
R
I
O</t>
  </si>
  <si>
    <t>Vl. Unit. R$</t>
  </si>
  <si>
    <t>Vl. Total</t>
  </si>
  <si>
    <t>Urbano</t>
  </si>
  <si>
    <t>Comp. de 12 a 13 metros</t>
  </si>
  <si>
    <t>Comp. de 12 a 13,5 metros</t>
  </si>
  <si>
    <t>Câmbio Automático - ZF - V-Tronic</t>
  </si>
  <si>
    <t>CA 203</t>
  </si>
  <si>
    <t>Banco de Polipropileno Estofado com Encosto Alto, Piso Taraflex, Sistema APD, Letreiro Eletrônico, Vidros Selados, Ar Climatizado, Sistema de Som/Vídeo/Internet, 2 Monitores de LCD 25'', Cortinas Laterais, Sistema Integrado de Segurança</t>
  </si>
  <si>
    <t>Poltronas de turismo reclinável, piso taraflex/emborrachado, letreiro comum, bagageiros internos, cortinas, vidros comuns</t>
  </si>
  <si>
    <t>Standard Class</t>
  </si>
  <si>
    <t>Poltronas de turismo reclinável, piso taraflex/emborrachado, letreiro eletrônico, bagageiros internos, cortinas, banheiro simples, vidros selados, A/C e Wi-Fi</t>
  </si>
  <si>
    <t>Perfil Semi-Urbano</t>
  </si>
  <si>
    <t>ROD 008</t>
  </si>
  <si>
    <t>Perfil Rodov. Basic</t>
  </si>
  <si>
    <t>Rodoviàrio Basic</t>
  </si>
  <si>
    <t>GRUPO AMIGOS UNIDOS</t>
  </si>
  <si>
    <t>GRUPO RECORD</t>
  </si>
  <si>
    <t>GRUPO RS</t>
  </si>
  <si>
    <t>GRUPO RÉBES</t>
  </si>
  <si>
    <t>GRUPO  V I A S</t>
  </si>
  <si>
    <t>50 Poltronas de turismo Soft no serviço Convencional e 16 Poltronas Leito com apoio para as pernas no Serviço Leito, Serviço DD Convencional compartilhado, com Piso taraflex, letreiro eletrônico,  divisória de salão (total), bagageiros internos, sistema de som ambiente/vídeo/internet, Banheiro completo, frigobar, vidros selados inteirços, Ar Climatizado, Sistema Integrado de Segurança</t>
  </si>
  <si>
    <t>42 Poltronas Executivas no serviço Executivo e 16 Poltronas Leito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</si>
  <si>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>DD Semi-Leito</t>
  </si>
  <si>
    <t>34 Poltronas Executivas no serviço Semi-Leito e 16 Poltronas Leito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</si>
  <si>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 xml:space="preserve">Valor </t>
  </si>
  <si>
    <r>
      <t xml:space="preserve">AS DEFINIÇÕES AO LADO 
PASSAM A SER AS 
UTILIZADAS NOS 
PERFIS DOS ATUAIS 
VEÍCULOS DE 
RIO DAS PEDRAS.
INÍCIO DAS DEFINIÇÕES
</t>
    </r>
    <r>
      <rPr>
        <b/>
        <sz val="18"/>
        <color indexed="10"/>
        <rFont val="Trebuchet MS"/>
        <family val="2"/>
      </rPr>
      <t>OUTUBRO DE 2022</t>
    </r>
  </si>
  <si>
    <t>GRUPO AUTONOMO</t>
  </si>
  <si>
    <t>CLIENTES</t>
  </si>
  <si>
    <t>Válido a partir de 01 de Outubro  de 2025 - VERSÃO 202.6-1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</si>
</sst>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0"/>
    <numFmt numFmtId="165" formatCode="&quot; R$ &quot;* #,##0.00\ ;&quot; R$ &quot;* \(#,##0.00\);&quot; R$ &quot;* \-#\ ;@\ "/>
    <numFmt numFmtId="166" formatCode="0\ ;\(0\)"/>
    <numFmt numFmtId="167" formatCode="00"/>
    <numFmt numFmtId="168" formatCode="&quot;R$ &quot;#,##0.00"/>
    <numFmt numFmtId="169" formatCode="* #,##0.00\ ;\-* #,##0.00\ ;* \-#\ ;@\ "/>
    <numFmt numFmtId="170" formatCode="&quot; R$&quot;* #,##0.00\ ;&quot; R$&quot;* \(#,##0.00\);&quot; R$&quot;* \-#\ ;@\ "/>
    <numFmt numFmtId="171" formatCode="&quot; R$ &quot;* #,##0.00\ ;&quot;-R$ &quot;* #,##0.00\ ;&quot; R$ &quot;* \-#\ ;@\ "/>
    <numFmt numFmtId="172" formatCode="[$R$ -416]* #,##0.00\ ;[$R$ -416]* \-#,##0.00\ ;[$R$ -416]* \-#\ ;@\ "/>
    <numFmt numFmtId="173" formatCode="&quot;R$&quot;\ #,##0.00"/>
  </numFmts>
  <fonts count="80" x14ac:knownFonts="1">
    <font>
      <sz val="11"/>
      <name val="Trebuchet MS"/>
    </font>
    <font>
      <sz val="10"/>
      <color indexed="9"/>
      <name val="Trebuchet MS"/>
      <family val="2"/>
    </font>
    <font>
      <b/>
      <sz val="10"/>
      <color indexed="8"/>
      <name val="Trebuchet MS"/>
      <family val="2"/>
    </font>
    <font>
      <sz val="10"/>
      <color indexed="37"/>
      <name val="Trebuchet MS"/>
      <family val="2"/>
    </font>
    <font>
      <b/>
      <sz val="10"/>
      <color indexed="9"/>
      <name val="Trebuchet MS"/>
      <family val="2"/>
    </font>
    <font>
      <i/>
      <sz val="10"/>
      <color indexed="23"/>
      <name val="Trebuchet MS"/>
      <family val="2"/>
    </font>
    <font>
      <sz val="10"/>
      <color indexed="38"/>
      <name val="Trebuchet MS"/>
      <family val="2"/>
    </font>
    <font>
      <sz val="18"/>
      <color indexed="8"/>
      <name val="Trebuchet MS"/>
      <family val="2"/>
    </font>
    <font>
      <sz val="12"/>
      <color indexed="8"/>
      <name val="Trebuchet MS"/>
      <family val="2"/>
    </font>
    <font>
      <b/>
      <sz val="24"/>
      <color indexed="8"/>
      <name val="Trebuchet MS"/>
      <family val="2"/>
    </font>
    <font>
      <sz val="10"/>
      <color indexed="25"/>
      <name val="Trebuchet MS"/>
      <family val="2"/>
    </font>
    <font>
      <sz val="10"/>
      <color indexed="63"/>
      <name val="Trebuchet MS"/>
      <family val="2"/>
    </font>
    <font>
      <b/>
      <sz val="12"/>
      <name val="Tahoma"/>
      <family val="2"/>
    </font>
    <font>
      <sz val="18"/>
      <color indexed="56"/>
      <name val="Trebuchet MS"/>
      <family val="2"/>
    </font>
    <font>
      <b/>
      <sz val="18"/>
      <color indexed="10"/>
      <name val="Trebuchet MS"/>
      <family val="2"/>
    </font>
    <font>
      <b/>
      <sz val="12"/>
      <color indexed="8"/>
      <name val="Tahoma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9"/>
      <name val="Trebuchet MS"/>
      <family val="2"/>
    </font>
    <font>
      <b/>
      <sz val="10"/>
      <color indexed="12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10"/>
      <color indexed="8"/>
      <name val="Trebuchet MS"/>
      <family val="2"/>
    </font>
    <font>
      <b/>
      <i/>
      <sz val="10"/>
      <color indexed="8"/>
      <name val="Trebuchet MS"/>
      <family val="2"/>
    </font>
    <font>
      <b/>
      <i/>
      <sz val="8"/>
      <color indexed="8"/>
      <name val="Trebuchet MS"/>
      <family val="2"/>
    </font>
    <font>
      <sz val="10"/>
      <color indexed="10"/>
      <name val="Trebuchet MS"/>
      <family val="2"/>
    </font>
    <font>
      <sz val="10"/>
      <color indexed="8"/>
      <name val="Trebuchet MS"/>
      <family val="2"/>
    </font>
    <font>
      <b/>
      <sz val="9"/>
      <color indexed="51"/>
      <name val="Trebuchet MS"/>
      <family val="2"/>
    </font>
    <font>
      <b/>
      <i/>
      <sz val="10"/>
      <color indexed="41"/>
      <name val="Trebuchet MS"/>
      <family val="2"/>
    </font>
    <font>
      <b/>
      <sz val="9"/>
      <color indexed="13"/>
      <name val="Trebuchet MS"/>
      <family val="2"/>
    </font>
    <font>
      <b/>
      <sz val="12"/>
      <color indexed="51"/>
      <name val="Trebuchet MS"/>
      <family val="2"/>
    </font>
    <font>
      <b/>
      <sz val="9"/>
      <color indexed="8"/>
      <name val="Trebuchet MS"/>
      <family val="2"/>
    </font>
    <font>
      <sz val="10"/>
      <color indexed="41"/>
      <name val="Trebuchet MS"/>
      <family val="2"/>
    </font>
    <font>
      <b/>
      <sz val="10"/>
      <color indexed="43"/>
      <name val="Trebuchet MS"/>
      <family val="2"/>
    </font>
    <font>
      <sz val="10"/>
      <name val="Calibri"/>
      <family val="2"/>
    </font>
    <font>
      <sz val="10"/>
      <name val="Tahoma"/>
      <family val="2"/>
    </font>
    <font>
      <sz val="11"/>
      <name val="Tahoma"/>
      <family val="2"/>
    </font>
    <font>
      <sz val="11"/>
      <color indexed="11"/>
      <name val="Tahoma"/>
      <family val="2"/>
    </font>
    <font>
      <sz val="11"/>
      <color indexed="8"/>
      <name val="Tahoma"/>
      <family val="2"/>
    </font>
    <font>
      <sz val="11"/>
      <color indexed="16"/>
      <name val="Tahoma"/>
      <family val="2"/>
    </font>
    <font>
      <b/>
      <i/>
      <sz val="10"/>
      <color indexed="13"/>
      <name val="Arial"/>
      <family val="2"/>
    </font>
    <font>
      <b/>
      <sz val="20"/>
      <name val="Tahoma"/>
      <family val="2"/>
    </font>
    <font>
      <b/>
      <sz val="16"/>
      <name val="Tahoma"/>
      <family val="2"/>
    </font>
    <font>
      <b/>
      <sz val="13"/>
      <color indexed="12"/>
      <name val="Leelawadee"/>
      <family val="2"/>
    </font>
    <font>
      <sz val="10"/>
      <color indexed="16"/>
      <name val="Tahoma"/>
      <family val="2"/>
    </font>
    <font>
      <sz val="12"/>
      <name val="Tahoma"/>
      <family val="2"/>
    </font>
    <font>
      <b/>
      <i/>
      <sz val="10"/>
      <color indexed="11"/>
      <name val="Arial"/>
      <family val="2"/>
    </font>
    <font>
      <sz val="11"/>
      <color indexed="16"/>
      <name val="Trebuchet MS"/>
      <family val="2"/>
    </font>
    <font>
      <sz val="11"/>
      <color indexed="12"/>
      <name val="Trebuchet MS"/>
      <family val="2"/>
    </font>
    <font>
      <sz val="10"/>
      <color indexed="12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sz val="10"/>
      <color indexed="59"/>
      <name val="Trebuchet MS"/>
      <family val="2"/>
    </font>
    <font>
      <b/>
      <sz val="10"/>
      <color indexed="59"/>
      <name val="Tahoma"/>
      <family val="2"/>
    </font>
    <font>
      <b/>
      <sz val="10"/>
      <color indexed="12"/>
      <name val="Tahoma"/>
      <family val="2"/>
    </font>
    <font>
      <b/>
      <sz val="10"/>
      <color indexed="8"/>
      <name val="Tahoma"/>
      <family val="2"/>
    </font>
    <font>
      <sz val="11"/>
      <name val="Trebuchet MS"/>
      <family val="2"/>
    </font>
    <font>
      <b/>
      <sz val="10"/>
      <color indexed="48"/>
      <name val="Tahoma"/>
      <family val="2"/>
    </font>
    <font>
      <sz val="10"/>
      <name val="Arial"/>
      <family val="2"/>
    </font>
    <font>
      <b/>
      <sz val="12"/>
      <name val="Trebuchet MS"/>
      <family val="2"/>
    </font>
    <font>
      <b/>
      <sz val="10"/>
      <color indexed="9"/>
      <name val="Trebuchet MS"/>
      <family val="2"/>
    </font>
    <font>
      <sz val="11"/>
      <name val="Trebuchet MS"/>
      <family val="2"/>
    </font>
    <font>
      <b/>
      <i/>
      <sz val="18"/>
      <name val="Trebuchet MS"/>
      <family val="2"/>
    </font>
    <font>
      <b/>
      <sz val="14"/>
      <color indexed="8"/>
      <name val="Trebuchet MS"/>
      <family val="2"/>
    </font>
    <font>
      <b/>
      <i/>
      <sz val="16"/>
      <color indexed="12"/>
      <name val="Trebuchet MS"/>
      <family val="2"/>
    </font>
    <font>
      <b/>
      <i/>
      <sz val="16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FF00"/>
      <name val="Trebuchet MS"/>
      <family val="2"/>
    </font>
    <font>
      <b/>
      <sz val="18"/>
      <name val="Trebuchet MS"/>
      <family val="2"/>
    </font>
    <font>
      <sz val="10"/>
      <color rgb="FFC80000"/>
      <name val="Trebuchet MS"/>
      <family val="2"/>
    </font>
    <font>
      <b/>
      <sz val="16"/>
      <name val="Trebuchet MS"/>
      <family val="2"/>
    </font>
    <font>
      <u/>
      <sz val="11"/>
      <color theme="10"/>
      <name val="Trebuchet MS"/>
      <family val="2"/>
    </font>
    <font>
      <sz val="10"/>
      <color theme="2"/>
      <name val="Trebuchet MS"/>
      <family val="2"/>
    </font>
    <font>
      <b/>
      <i/>
      <sz val="10"/>
      <color theme="1" tint="0.14999847407452621"/>
      <name val="Arial"/>
      <family val="2"/>
    </font>
    <font>
      <b/>
      <sz val="10"/>
      <color theme="2"/>
      <name val="Trebuchet MS"/>
      <family val="2"/>
    </font>
    <font>
      <b/>
      <i/>
      <sz val="10"/>
      <color theme="1"/>
      <name val="Trebuchet MS"/>
      <family val="2"/>
    </font>
    <font>
      <b/>
      <i/>
      <sz val="36"/>
      <color rgb="FFFFFF00"/>
      <name val="Trebuchet MS"/>
      <family val="2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6"/>
        <bgColor indexed="62"/>
      </patternFill>
    </fill>
    <fill>
      <patternFill patternType="solid">
        <fgColor indexed="9"/>
        <bgColor indexed="26"/>
      </patternFill>
    </fill>
    <fill>
      <patternFill patternType="solid">
        <fgColor indexed="63"/>
        <bgColor indexed="59"/>
      </patternFill>
    </fill>
    <fill>
      <patternFill patternType="solid">
        <fgColor indexed="51"/>
        <bgColor indexed="13"/>
      </patternFill>
    </fill>
    <fill>
      <patternFill patternType="solid">
        <fgColor indexed="16"/>
        <bgColor indexed="28"/>
      </patternFill>
    </fill>
    <fill>
      <patternFill patternType="solid">
        <fgColor indexed="13"/>
        <bgColor indexed="34"/>
      </patternFill>
    </fill>
    <fill>
      <patternFill patternType="solid">
        <fgColor indexed="60"/>
        <bgColor indexed="6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12"/>
        <bgColor indexed="39"/>
      </patternFill>
    </fill>
    <fill>
      <patternFill patternType="solid">
        <fgColor indexed="27"/>
        <bgColor indexed="42"/>
      </patternFill>
    </fill>
    <fill>
      <patternFill patternType="solid">
        <fgColor indexed="49"/>
        <bgColor indexed="40"/>
      </patternFill>
    </fill>
    <fill>
      <patternFill patternType="solid">
        <fgColor indexed="21"/>
        <bgColor indexed="30"/>
      </patternFill>
    </fill>
    <fill>
      <patternFill patternType="solid">
        <fgColor indexed="10"/>
        <bgColor indexed="37"/>
      </patternFill>
    </fill>
    <fill>
      <patternFill patternType="solid">
        <fgColor indexed="55"/>
        <bgColor indexed="23"/>
      </patternFill>
    </fill>
    <fill>
      <patternFill patternType="solid">
        <fgColor indexed="58"/>
        <bgColor indexed="59"/>
      </patternFill>
    </fill>
    <fill>
      <patternFill patternType="solid">
        <fgColor indexed="18"/>
        <bgColor indexed="32"/>
      </patternFill>
    </fill>
    <fill>
      <patternFill patternType="solid">
        <fgColor indexed="50"/>
        <bgColor indexed="51"/>
      </patternFill>
    </fill>
    <fill>
      <patternFill patternType="solid">
        <fgColor theme="3" tint="-0.249977111117893"/>
        <bgColor indexed="40"/>
      </patternFill>
    </fill>
    <fill>
      <patternFill patternType="solid">
        <fgColor theme="1" tint="0.34998626667073579"/>
        <bgColor indexed="23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4" tint="-0.24997711111789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28"/>
      </patternFill>
    </fill>
    <fill>
      <patternFill patternType="solid">
        <fgColor theme="1" tint="0.14999847407452621"/>
        <bgColor indexed="34"/>
      </patternFill>
    </fill>
    <fill>
      <patternFill patternType="solid">
        <fgColor theme="8" tint="0.59999389629810485"/>
        <bgColor indexed="40"/>
      </patternFill>
    </fill>
    <fill>
      <patternFill patternType="solid">
        <fgColor theme="0"/>
        <bgColor indexed="62"/>
      </patternFill>
    </fill>
    <fill>
      <patternFill patternType="solid">
        <fgColor theme="0" tint="-0.14999847407452621"/>
        <bgColor indexed="62"/>
      </patternFill>
    </fill>
    <fill>
      <patternFill patternType="solid">
        <fgColor rgb="FF28005A"/>
        <bgColor indexed="62"/>
      </patternFill>
    </fill>
    <fill>
      <patternFill patternType="solid">
        <fgColor rgb="FFFF0000"/>
        <bgColor indexed="39"/>
      </patternFill>
    </fill>
    <fill>
      <patternFill patternType="solid">
        <fgColor rgb="FFFFCCFF"/>
        <bgColor indexed="45"/>
      </patternFill>
    </fill>
    <fill>
      <patternFill patternType="solid">
        <fgColor rgb="FF00B0F0"/>
        <bgColor indexed="40"/>
      </patternFill>
    </fill>
    <fill>
      <patternFill patternType="solid">
        <fgColor rgb="FF9966FF"/>
        <bgColor indexed="13"/>
      </patternFill>
    </fill>
    <fill>
      <patternFill patternType="solid">
        <fgColor rgb="FFCC99FF"/>
        <bgColor indexed="56"/>
      </patternFill>
    </fill>
    <fill>
      <patternFill patternType="solid">
        <fgColor rgb="FFCC99FF"/>
        <bgColor indexed="26"/>
      </patternFill>
    </fill>
    <fill>
      <patternFill patternType="solid">
        <fgColor rgb="FF7030A0"/>
        <bgColor indexed="22"/>
      </patternFill>
    </fill>
    <fill>
      <patternFill patternType="solid">
        <fgColor rgb="FF002060"/>
        <bgColor indexed="32"/>
      </patternFill>
    </fill>
    <fill>
      <patternFill patternType="solid">
        <fgColor theme="4" tint="-0.499984740745262"/>
        <bgColor indexed="56"/>
      </patternFill>
    </fill>
    <fill>
      <patternFill patternType="solid">
        <fgColor rgb="FF28005A"/>
        <bgColor indexed="26"/>
      </patternFill>
    </fill>
    <fill>
      <patternFill patternType="solid">
        <fgColor theme="9" tint="-0.499984740745262"/>
        <bgColor indexed="26"/>
      </patternFill>
    </fill>
    <fill>
      <patternFill patternType="solid">
        <fgColor rgb="FF0000FF"/>
        <bgColor indexed="26"/>
      </patternFill>
    </fill>
    <fill>
      <patternFill patternType="solid">
        <fgColor theme="0"/>
        <bgColor indexed="61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5" fontId="64" fillId="0" borderId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</cellStyleXfs>
  <cellXfs count="362">
    <xf numFmtId="0" fontId="0" fillId="0" borderId="0" xfId="0"/>
    <xf numFmtId="0" fontId="0" fillId="9" borderId="0" xfId="0" applyFill="1"/>
    <xf numFmtId="0" fontId="16" fillId="10" borderId="0" xfId="0" applyFont="1" applyFill="1" applyAlignment="1">
      <alignment vertical="center" wrapText="1"/>
    </xf>
    <xf numFmtId="0" fontId="20" fillId="10" borderId="0" xfId="0" applyFont="1" applyFill="1" applyAlignment="1">
      <alignment vertical="center" wrapText="1"/>
    </xf>
    <xf numFmtId="0" fontId="16" fillId="10" borderId="0" xfId="0" applyFont="1" applyFill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vertical="center" wrapText="1"/>
    </xf>
    <xf numFmtId="0" fontId="36" fillId="13" borderId="0" xfId="0" applyFont="1" applyFill="1" applyAlignment="1">
      <alignment vertical="center"/>
    </xf>
    <xf numFmtId="0" fontId="38" fillId="13" borderId="0" xfId="0" applyFont="1" applyFill="1" applyAlignment="1">
      <alignment vertical="center"/>
    </xf>
    <xf numFmtId="0" fontId="35" fillId="10" borderId="0" xfId="0" applyFont="1" applyFill="1" applyAlignment="1">
      <alignment vertical="center"/>
    </xf>
    <xf numFmtId="0" fontId="35" fillId="10" borderId="0" xfId="0" applyFont="1" applyFill="1" applyAlignment="1">
      <alignment horizontal="center" vertical="center"/>
    </xf>
    <xf numFmtId="0" fontId="36" fillId="10" borderId="0" xfId="0" applyFont="1" applyFill="1" applyAlignment="1">
      <alignment vertical="center"/>
    </xf>
    <xf numFmtId="0" fontId="43" fillId="10" borderId="0" xfId="0" applyFont="1" applyFill="1" applyAlignment="1">
      <alignment horizontal="right" vertical="center"/>
    </xf>
    <xf numFmtId="0" fontId="43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vertical="center"/>
    </xf>
    <xf numFmtId="0" fontId="48" fillId="15" borderId="0" xfId="0" applyFont="1" applyFill="1" applyAlignment="1">
      <alignment horizontal="center" vertical="center" wrapText="1"/>
    </xf>
    <xf numFmtId="167" fontId="48" fillId="15" borderId="0" xfId="0" applyNumberFormat="1" applyFont="1" applyFill="1" applyAlignment="1">
      <alignment horizontal="center" vertical="center" wrapText="1"/>
    </xf>
    <xf numFmtId="0" fontId="48" fillId="10" borderId="0" xfId="0" applyFont="1" applyFill="1" applyAlignment="1">
      <alignment horizontal="center" vertical="center" wrapText="1"/>
    </xf>
    <xf numFmtId="0" fontId="51" fillId="13" borderId="0" xfId="0" applyFont="1" applyFill="1" applyAlignment="1">
      <alignment horizontal="left"/>
    </xf>
    <xf numFmtId="0" fontId="22" fillId="13" borderId="0" xfId="0" applyFont="1" applyFill="1" applyAlignment="1">
      <alignment horizontal="left" vertical="center"/>
    </xf>
    <xf numFmtId="0" fontId="17" fillId="10" borderId="4" xfId="0" applyFont="1" applyFill="1" applyBorder="1" applyAlignment="1">
      <alignment horizontal="left"/>
    </xf>
    <xf numFmtId="0" fontId="22" fillId="10" borderId="4" xfId="0" applyFont="1" applyFill="1" applyBorder="1" applyAlignment="1">
      <alignment horizontal="left" vertical="center"/>
    </xf>
    <xf numFmtId="0" fontId="53" fillId="10" borderId="4" xfId="0" applyFont="1" applyFill="1" applyBorder="1" applyAlignment="1">
      <alignment horizontal="left" vertical="center"/>
    </xf>
    <xf numFmtId="0" fontId="51" fillId="17" borderId="4" xfId="0" applyFont="1" applyFill="1" applyBorder="1" applyAlignment="1">
      <alignment horizontal="left"/>
    </xf>
    <xf numFmtId="0" fontId="52" fillId="3" borderId="4" xfId="0" applyFont="1" applyFill="1" applyBorder="1" applyAlignment="1">
      <alignment horizontal="left" vertical="center"/>
    </xf>
    <xf numFmtId="165" fontId="54" fillId="10" borderId="4" xfId="0" applyNumberFormat="1" applyFont="1" applyFill="1" applyBorder="1" applyAlignment="1">
      <alignment horizontal="left" vertical="center"/>
    </xf>
    <xf numFmtId="169" fontId="51" fillId="13" borderId="0" xfId="0" applyNumberFormat="1" applyFont="1" applyFill="1" applyAlignment="1">
      <alignment horizontal="left"/>
    </xf>
    <xf numFmtId="0" fontId="53" fillId="17" borderId="4" xfId="0" applyFont="1" applyFill="1" applyBorder="1" applyAlignment="1">
      <alignment horizontal="left" vertical="center"/>
    </xf>
    <xf numFmtId="165" fontId="54" fillId="17" borderId="4" xfId="0" applyNumberFormat="1" applyFont="1" applyFill="1" applyBorder="1" applyAlignment="1">
      <alignment horizontal="left" vertical="center"/>
    </xf>
    <xf numFmtId="165" fontId="54" fillId="10" borderId="3" xfId="0" applyNumberFormat="1" applyFont="1" applyFill="1" applyBorder="1" applyAlignment="1">
      <alignment horizontal="left" vertical="center"/>
    </xf>
    <xf numFmtId="165" fontId="54" fillId="10" borderId="0" xfId="0" applyNumberFormat="1" applyFont="1" applyFill="1" applyAlignment="1">
      <alignment horizontal="left" vertical="center"/>
    </xf>
    <xf numFmtId="0" fontId="51" fillId="10" borderId="0" xfId="0" applyFont="1" applyFill="1" applyAlignment="1">
      <alignment horizontal="left"/>
    </xf>
    <xf numFmtId="0" fontId="22" fillId="10" borderId="0" xfId="0" applyFont="1" applyFill="1" applyAlignment="1">
      <alignment horizontal="left" vertical="center"/>
    </xf>
    <xf numFmtId="0" fontId="51" fillId="10" borderId="4" xfId="0" applyFont="1" applyFill="1" applyBorder="1" applyAlignment="1">
      <alignment horizontal="left"/>
    </xf>
    <xf numFmtId="165" fontId="54" fillId="17" borderId="2" xfId="0" applyNumberFormat="1" applyFont="1" applyFill="1" applyBorder="1" applyAlignment="1">
      <alignment horizontal="left" vertical="center"/>
    </xf>
    <xf numFmtId="165" fontId="54" fillId="10" borderId="2" xfId="0" applyNumberFormat="1" applyFont="1" applyFill="1" applyBorder="1" applyAlignment="1">
      <alignment horizontal="left" vertical="center"/>
    </xf>
    <xf numFmtId="165" fontId="54" fillId="10" borderId="4" xfId="12" applyFont="1" applyFill="1" applyBorder="1" applyAlignment="1" applyProtection="1">
      <alignment horizontal="left" vertical="center"/>
    </xf>
    <xf numFmtId="165" fontId="54" fillId="17" borderId="0" xfId="0" applyNumberFormat="1" applyFont="1" applyFill="1" applyAlignment="1">
      <alignment horizontal="left" vertical="center"/>
    </xf>
    <xf numFmtId="0" fontId="26" fillId="18" borderId="0" xfId="0" applyFont="1" applyFill="1" applyAlignment="1">
      <alignment horizontal="left"/>
    </xf>
    <xf numFmtId="0" fontId="17" fillId="18" borderId="4" xfId="0" applyFont="1" applyFill="1" applyBorder="1" applyAlignment="1">
      <alignment horizontal="left"/>
    </xf>
    <xf numFmtId="0" fontId="22" fillId="18" borderId="4" xfId="0" applyFont="1" applyFill="1" applyBorder="1" applyAlignment="1">
      <alignment horizontal="left" vertical="center"/>
    </xf>
    <xf numFmtId="0" fontId="53" fillId="18" borderId="4" xfId="0" applyFont="1" applyFill="1" applyBorder="1" applyAlignment="1">
      <alignment horizontal="left" vertical="center"/>
    </xf>
    <xf numFmtId="0" fontId="52" fillId="19" borderId="10" xfId="0" applyFont="1" applyFill="1" applyBorder="1" applyAlignment="1">
      <alignment vertical="center"/>
    </xf>
    <xf numFmtId="0" fontId="55" fillId="20" borderId="4" xfId="0" applyFont="1" applyFill="1" applyBorder="1" applyAlignment="1">
      <alignment horizontal="left"/>
    </xf>
    <xf numFmtId="0" fontId="56" fillId="20" borderId="4" xfId="0" applyFont="1" applyFill="1" applyBorder="1" applyAlignment="1">
      <alignment horizontal="left" vertical="center"/>
    </xf>
    <xf numFmtId="0" fontId="56" fillId="20" borderId="4" xfId="0" applyFont="1" applyFill="1" applyBorder="1" applyAlignment="1">
      <alignment horizontal="left"/>
    </xf>
    <xf numFmtId="170" fontId="56" fillId="20" borderId="4" xfId="0" applyNumberFormat="1" applyFont="1" applyFill="1" applyBorder="1" applyAlignment="1">
      <alignment horizontal="left" vertical="center"/>
    </xf>
    <xf numFmtId="0" fontId="26" fillId="10" borderId="0" xfId="0" applyFont="1" applyFill="1" applyAlignment="1">
      <alignment horizontal="left"/>
    </xf>
    <xf numFmtId="169" fontId="26" fillId="18" borderId="0" xfId="0" applyNumberFormat="1" applyFont="1" applyFill="1" applyAlignment="1">
      <alignment horizontal="left"/>
    </xf>
    <xf numFmtId="171" fontId="26" fillId="18" borderId="0" xfId="0" applyNumberFormat="1" applyFont="1" applyFill="1" applyAlignment="1">
      <alignment horizontal="left"/>
    </xf>
    <xf numFmtId="0" fontId="26" fillId="18" borderId="4" xfId="0" applyFont="1" applyFill="1" applyBorder="1" applyAlignment="1">
      <alignment horizontal="left"/>
    </xf>
    <xf numFmtId="0" fontId="52" fillId="18" borderId="4" xfId="0" applyFont="1" applyFill="1" applyBorder="1" applyAlignment="1">
      <alignment horizontal="left" vertical="center"/>
    </xf>
    <xf numFmtId="0" fontId="53" fillId="18" borderId="4" xfId="0" applyFont="1" applyFill="1" applyBorder="1" applyAlignment="1">
      <alignment horizontal="left"/>
    </xf>
    <xf numFmtId="170" fontId="57" fillId="18" borderId="4" xfId="0" applyNumberFormat="1" applyFont="1" applyFill="1" applyBorder="1" applyAlignment="1">
      <alignment horizontal="left" vertical="center"/>
    </xf>
    <xf numFmtId="0" fontId="26" fillId="20" borderId="4" xfId="0" applyFont="1" applyFill="1" applyBorder="1" applyAlignment="1">
      <alignment horizontal="left"/>
    </xf>
    <xf numFmtId="0" fontId="58" fillId="20" borderId="4" xfId="0" applyFont="1" applyFill="1" applyBorder="1" applyAlignment="1">
      <alignment horizontal="left"/>
    </xf>
    <xf numFmtId="170" fontId="58" fillId="20" borderId="4" xfId="0" applyNumberFormat="1" applyFont="1" applyFill="1" applyBorder="1" applyAlignment="1">
      <alignment horizontal="left" vertical="center"/>
    </xf>
    <xf numFmtId="0" fontId="58" fillId="20" borderId="4" xfId="0" applyFont="1" applyFill="1" applyBorder="1" applyAlignment="1">
      <alignment horizontal="left" vertical="center"/>
    </xf>
    <xf numFmtId="0" fontId="17" fillId="18" borderId="0" xfId="0" applyFont="1" applyFill="1" applyAlignment="1">
      <alignment horizontal="left"/>
    </xf>
    <xf numFmtId="165" fontId="56" fillId="20" borderId="4" xfId="12" applyFont="1" applyFill="1" applyBorder="1" applyAlignment="1" applyProtection="1">
      <alignment horizontal="left" vertical="center"/>
    </xf>
    <xf numFmtId="0" fontId="53" fillId="10" borderId="4" xfId="0" applyFont="1" applyFill="1" applyBorder="1" applyAlignment="1">
      <alignment horizontal="center" vertical="center"/>
    </xf>
    <xf numFmtId="172" fontId="60" fillId="10" borderId="4" xfId="0" applyNumberFormat="1" applyFont="1" applyFill="1" applyBorder="1" applyAlignment="1">
      <alignment horizontal="center"/>
    </xf>
    <xf numFmtId="0" fontId="16" fillId="9" borderId="0" xfId="0" applyFont="1" applyFill="1"/>
    <xf numFmtId="0" fontId="16" fillId="9" borderId="0" xfId="0" applyFont="1" applyFill="1" applyAlignment="1">
      <alignment horizontal="right"/>
    </xf>
    <xf numFmtId="0" fontId="16" fillId="21" borderId="5" xfId="0" applyFont="1" applyFill="1" applyBorder="1" applyAlignment="1">
      <alignment horizontal="right"/>
    </xf>
    <xf numFmtId="0" fontId="63" fillId="22" borderId="0" xfId="0" applyFont="1" applyFill="1" applyAlignment="1">
      <alignment horizontal="right"/>
    </xf>
    <xf numFmtId="0" fontId="63" fillId="22" borderId="0" xfId="0" applyFont="1" applyFill="1"/>
    <xf numFmtId="0" fontId="63" fillId="22" borderId="6" xfId="0" applyFont="1" applyFill="1" applyBorder="1"/>
    <xf numFmtId="0" fontId="54" fillId="14" borderId="5" xfId="0" applyFont="1" applyFill="1" applyBorder="1" applyAlignment="1">
      <alignment horizontal="right"/>
    </xf>
    <xf numFmtId="0" fontId="16" fillId="10" borderId="0" xfId="0" applyFont="1" applyFill="1"/>
    <xf numFmtId="0" fontId="16" fillId="10" borderId="6" xfId="0" applyFont="1" applyFill="1" applyBorder="1"/>
    <xf numFmtId="0" fontId="35" fillId="10" borderId="11" xfId="0" applyFont="1" applyFill="1" applyBorder="1" applyAlignment="1">
      <alignment horizontal="right"/>
    </xf>
    <xf numFmtId="0" fontId="16" fillId="17" borderId="4" xfId="0" applyFont="1" applyFill="1" applyBorder="1" applyAlignment="1">
      <alignment horizontal="right"/>
    </xf>
    <xf numFmtId="0" fontId="26" fillId="17" borderId="4" xfId="0" applyFont="1" applyFill="1" applyBorder="1" applyAlignment="1">
      <alignment horizontal="right"/>
    </xf>
    <xf numFmtId="0" fontId="53" fillId="17" borderId="4" xfId="0" applyFont="1" applyFill="1" applyBorder="1" applyAlignment="1">
      <alignment horizontal="left"/>
    </xf>
    <xf numFmtId="0" fontId="35" fillId="10" borderId="5" xfId="0" applyFont="1" applyFill="1" applyBorder="1" applyAlignment="1">
      <alignment horizontal="right"/>
    </xf>
    <xf numFmtId="0" fontId="16" fillId="10" borderId="4" xfId="0" applyFont="1" applyFill="1" applyBorder="1" applyAlignment="1">
      <alignment horizontal="right"/>
    </xf>
    <xf numFmtId="0" fontId="26" fillId="10" borderId="4" xfId="0" applyFont="1" applyFill="1" applyBorder="1" applyAlignment="1">
      <alignment horizontal="right"/>
    </xf>
    <xf numFmtId="0" fontId="53" fillId="10" borderId="4" xfId="0" applyFont="1" applyFill="1" applyBorder="1" applyAlignment="1">
      <alignment horizontal="left"/>
    </xf>
    <xf numFmtId="0" fontId="16" fillId="10" borderId="0" xfId="0" applyFont="1" applyFill="1" applyAlignment="1">
      <alignment horizontal="right"/>
    </xf>
    <xf numFmtId="0" fontId="26" fillId="10" borderId="0" xfId="0" applyFont="1" applyFill="1" applyAlignment="1">
      <alignment horizontal="right"/>
    </xf>
    <xf numFmtId="0" fontId="53" fillId="10" borderId="6" xfId="0" applyFont="1" applyFill="1" applyBorder="1" applyAlignment="1">
      <alignment horizontal="left"/>
    </xf>
    <xf numFmtId="0" fontId="26" fillId="10" borderId="6" xfId="0" applyFont="1" applyFill="1" applyBorder="1" applyAlignment="1">
      <alignment horizontal="left"/>
    </xf>
    <xf numFmtId="0" fontId="35" fillId="10" borderId="4" xfId="0" applyFont="1" applyFill="1" applyBorder="1" applyAlignment="1">
      <alignment horizontal="right"/>
    </xf>
    <xf numFmtId="0" fontId="16" fillId="10" borderId="5" xfId="0" applyFont="1" applyFill="1" applyBorder="1"/>
    <xf numFmtId="0" fontId="16" fillId="10" borderId="5" xfId="0" applyFont="1" applyFill="1" applyBorder="1" applyAlignment="1">
      <alignment horizontal="right"/>
    </xf>
    <xf numFmtId="0" fontId="16" fillId="10" borderId="11" xfId="0" applyFont="1" applyFill="1" applyBorder="1" applyAlignment="1">
      <alignment horizontal="right"/>
    </xf>
    <xf numFmtId="0" fontId="58" fillId="10" borderId="4" xfId="0" applyFont="1" applyFill="1" applyBorder="1" applyAlignment="1">
      <alignment horizontal="left"/>
    </xf>
    <xf numFmtId="0" fontId="54" fillId="10" borderId="5" xfId="0" applyFont="1" applyFill="1" applyBorder="1" applyAlignment="1">
      <alignment horizontal="right"/>
    </xf>
    <xf numFmtId="0" fontId="16" fillId="10" borderId="6" xfId="0" applyFont="1" applyFill="1" applyBorder="1" applyAlignment="1">
      <alignment horizontal="right"/>
    </xf>
    <xf numFmtId="0" fontId="16" fillId="10" borderId="7" xfId="0" applyFont="1" applyFill="1" applyBorder="1" applyAlignment="1">
      <alignment horizontal="right"/>
    </xf>
    <xf numFmtId="0" fontId="16" fillId="10" borderId="8" xfId="0" applyFont="1" applyFill="1" applyBorder="1" applyAlignment="1">
      <alignment horizontal="right"/>
    </xf>
    <xf numFmtId="0" fontId="16" fillId="10" borderId="8" xfId="0" applyFont="1" applyFill="1" applyBorder="1"/>
    <xf numFmtId="0" fontId="16" fillId="10" borderId="9" xfId="0" applyFont="1" applyFill="1" applyBorder="1"/>
    <xf numFmtId="0" fontId="26" fillId="20" borderId="0" xfId="0" applyFont="1" applyFill="1" applyAlignment="1">
      <alignment horizontal="left"/>
    </xf>
    <xf numFmtId="0" fontId="58" fillId="20" borderId="0" xfId="0" applyFont="1" applyFill="1" applyAlignment="1">
      <alignment horizontal="left" vertical="center"/>
    </xf>
    <xf numFmtId="0" fontId="58" fillId="20" borderId="0" xfId="0" applyFont="1" applyFill="1" applyAlignment="1">
      <alignment horizontal="left"/>
    </xf>
    <xf numFmtId="170" fontId="58" fillId="20" borderId="0" xfId="0" applyNumberFormat="1" applyFont="1" applyFill="1" applyAlignment="1">
      <alignment horizontal="left" vertical="center"/>
    </xf>
    <xf numFmtId="0" fontId="16" fillId="10" borderId="0" xfId="0" applyFont="1" applyFill="1" applyAlignment="1">
      <alignment horizontal="right" vertical="center" indent="1"/>
    </xf>
    <xf numFmtId="0" fontId="17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vertical="center"/>
    </xf>
    <xf numFmtId="1" fontId="17" fillId="10" borderId="0" xfId="0" applyNumberFormat="1" applyFont="1" applyFill="1" applyAlignment="1">
      <alignment horizontal="right" vertical="center" wrapText="1"/>
    </xf>
    <xf numFmtId="167" fontId="17" fillId="10" borderId="0" xfId="0" applyNumberFormat="1" applyFont="1" applyFill="1" applyAlignment="1">
      <alignment horizontal="center" vertical="center" wrapText="1"/>
    </xf>
    <xf numFmtId="0" fontId="34" fillId="10" borderId="0" xfId="0" applyFont="1" applyFill="1" applyAlignment="1">
      <alignment vertical="center" wrapText="1"/>
    </xf>
    <xf numFmtId="0" fontId="16" fillId="10" borderId="27" xfId="0" applyFont="1" applyFill="1" applyBorder="1" applyAlignment="1">
      <alignment horizontal="right" vertical="center" indent="1"/>
    </xf>
    <xf numFmtId="0" fontId="16" fillId="10" borderId="27" xfId="0" applyFont="1" applyFill="1" applyBorder="1" applyAlignment="1">
      <alignment vertical="center"/>
    </xf>
    <xf numFmtId="0" fontId="16" fillId="10" borderId="29" xfId="0" applyFont="1" applyFill="1" applyBorder="1" applyAlignment="1">
      <alignment vertical="center" wrapText="1"/>
    </xf>
    <xf numFmtId="0" fontId="16" fillId="10" borderId="30" xfId="0" applyFont="1" applyFill="1" applyBorder="1" applyAlignment="1">
      <alignment vertical="center" wrapText="1"/>
    </xf>
    <xf numFmtId="0" fontId="16" fillId="10" borderId="31" xfId="0" applyFont="1" applyFill="1" applyBorder="1" applyAlignment="1">
      <alignment vertical="center" wrapText="1"/>
    </xf>
    <xf numFmtId="0" fontId="17" fillId="10" borderId="32" xfId="0" applyFont="1" applyFill="1" applyBorder="1" applyAlignment="1">
      <alignment vertical="center" wrapText="1"/>
    </xf>
    <xf numFmtId="0" fontId="16" fillId="10" borderId="33" xfId="0" applyFont="1" applyFill="1" applyBorder="1" applyAlignment="1">
      <alignment vertical="center" wrapText="1"/>
    </xf>
    <xf numFmtId="0" fontId="42" fillId="10" borderId="0" xfId="0" applyFont="1" applyFill="1" applyAlignment="1">
      <alignment vertical="center"/>
    </xf>
    <xf numFmtId="0" fontId="35" fillId="38" borderId="0" xfId="0" applyFont="1" applyFill="1" applyAlignment="1">
      <alignment vertical="center"/>
    </xf>
    <xf numFmtId="0" fontId="44" fillId="38" borderId="0" xfId="0" applyFont="1" applyFill="1" applyAlignment="1">
      <alignment vertical="center"/>
    </xf>
    <xf numFmtId="0" fontId="35" fillId="38" borderId="0" xfId="0" applyFont="1" applyFill="1" applyAlignment="1">
      <alignment horizontal="center" vertical="center"/>
    </xf>
    <xf numFmtId="0" fontId="36" fillId="38" borderId="0" xfId="0" applyFont="1" applyFill="1" applyAlignment="1">
      <alignment vertical="center"/>
    </xf>
    <xf numFmtId="0" fontId="0" fillId="38" borderId="0" xfId="0" applyFill="1" applyAlignment="1">
      <alignment vertical="center"/>
    </xf>
    <xf numFmtId="0" fontId="37" fillId="38" borderId="0" xfId="0" applyFont="1" applyFill="1" applyAlignment="1">
      <alignment horizontal="center" vertical="center"/>
    </xf>
    <xf numFmtId="0" fontId="37" fillId="38" borderId="0" xfId="0" applyFont="1" applyFill="1" applyAlignment="1">
      <alignment vertical="center"/>
    </xf>
    <xf numFmtId="0" fontId="38" fillId="38" borderId="0" xfId="0" applyFont="1" applyFill="1" applyAlignment="1">
      <alignment vertical="center"/>
    </xf>
    <xf numFmtId="0" fontId="39" fillId="38" borderId="0" xfId="0" applyFont="1" applyFill="1" applyAlignment="1">
      <alignment vertical="center"/>
    </xf>
    <xf numFmtId="0" fontId="37" fillId="38" borderId="4" xfId="0" applyFont="1" applyFill="1" applyBorder="1" applyAlignment="1">
      <alignment horizontal="center" vertical="center"/>
    </xf>
    <xf numFmtId="0" fontId="47" fillId="38" borderId="0" xfId="0" applyFont="1" applyFill="1" applyAlignment="1">
      <alignment vertical="center"/>
    </xf>
    <xf numFmtId="0" fontId="47" fillId="39" borderId="0" xfId="0" applyFont="1" applyFill="1" applyAlignment="1">
      <alignment vertical="center"/>
    </xf>
    <xf numFmtId="0" fontId="0" fillId="39" borderId="0" xfId="0" applyFill="1" applyAlignment="1">
      <alignment vertical="center"/>
    </xf>
    <xf numFmtId="0" fontId="44" fillId="39" borderId="0" xfId="0" applyFont="1" applyFill="1" applyAlignment="1">
      <alignment horizontal="center" vertical="center"/>
    </xf>
    <xf numFmtId="0" fontId="44" fillId="39" borderId="0" xfId="0" applyFont="1" applyFill="1" applyAlignment="1">
      <alignment vertical="center"/>
    </xf>
    <xf numFmtId="0" fontId="39" fillId="39" borderId="0" xfId="0" applyFont="1" applyFill="1" applyAlignment="1">
      <alignment vertical="center"/>
    </xf>
    <xf numFmtId="0" fontId="35" fillId="39" borderId="0" xfId="0" applyFont="1" applyFill="1" applyAlignment="1">
      <alignment horizontal="center" vertical="center"/>
    </xf>
    <xf numFmtId="0" fontId="35" fillId="39" borderId="0" xfId="0" applyFont="1" applyFill="1" applyAlignment="1">
      <alignment vertical="center"/>
    </xf>
    <xf numFmtId="0" fontId="36" fillId="39" borderId="0" xfId="0" applyFont="1" applyFill="1" applyAlignment="1">
      <alignment vertical="center"/>
    </xf>
    <xf numFmtId="0" fontId="59" fillId="9" borderId="0" xfId="0" applyFont="1" applyFill="1"/>
    <xf numFmtId="0" fontId="16" fillId="43" borderId="0" xfId="0" applyFont="1" applyFill="1" applyAlignment="1">
      <alignment vertical="center"/>
    </xf>
    <xf numFmtId="0" fontId="16" fillId="43" borderId="0" xfId="0" applyFont="1" applyFill="1" applyAlignment="1">
      <alignment vertical="center" wrapText="1"/>
    </xf>
    <xf numFmtId="0" fontId="72" fillId="43" borderId="0" xfId="0" applyFont="1" applyFill="1" applyAlignment="1">
      <alignment vertical="center"/>
    </xf>
    <xf numFmtId="0" fontId="72" fillId="43" borderId="0" xfId="0" applyFont="1" applyFill="1" applyAlignment="1">
      <alignment vertical="center" wrapText="1"/>
    </xf>
    <xf numFmtId="0" fontId="16" fillId="43" borderId="0" xfId="0" applyFont="1" applyFill="1" applyAlignment="1">
      <alignment horizontal="center" vertical="center" wrapText="1"/>
    </xf>
    <xf numFmtId="0" fontId="16" fillId="43" borderId="0" xfId="0" applyFont="1" applyFill="1" applyAlignment="1">
      <alignment wrapText="1"/>
    </xf>
    <xf numFmtId="0" fontId="59" fillId="27" borderId="4" xfId="0" applyFont="1" applyFill="1" applyBorder="1" applyAlignment="1">
      <alignment horizontal="left" indent="1"/>
    </xf>
    <xf numFmtId="165" fontId="0" fillId="12" borderId="0" xfId="12" applyFont="1" applyFill="1" applyBorder="1" applyAlignment="1" applyProtection="1">
      <alignment horizontal="left" indent="1"/>
    </xf>
    <xf numFmtId="0" fontId="0" fillId="12" borderId="0" xfId="0" applyFill="1" applyAlignment="1">
      <alignment horizontal="left" indent="1"/>
    </xf>
    <xf numFmtId="0" fontId="17" fillId="10" borderId="4" xfId="0" applyFont="1" applyFill="1" applyBorder="1" applyAlignment="1">
      <alignment horizontal="left" indent="1"/>
    </xf>
    <xf numFmtId="0" fontId="22" fillId="10" borderId="4" xfId="0" applyFont="1" applyFill="1" applyBorder="1" applyAlignment="1">
      <alignment horizontal="left" vertical="center" indent="1"/>
    </xf>
    <xf numFmtId="0" fontId="53" fillId="10" borderId="4" xfId="0" applyFont="1" applyFill="1" applyBorder="1" applyAlignment="1">
      <alignment horizontal="left" vertical="center" indent="1"/>
    </xf>
    <xf numFmtId="0" fontId="35" fillId="10" borderId="4" xfId="0" applyFont="1" applyFill="1" applyBorder="1" applyAlignment="1">
      <alignment horizontal="left" indent="1"/>
    </xf>
    <xf numFmtId="0" fontId="35" fillId="10" borderId="11" xfId="0" applyFont="1" applyFill="1" applyBorder="1" applyAlignment="1">
      <alignment horizontal="left" indent="1"/>
    </xf>
    <xf numFmtId="0" fontId="61" fillId="12" borderId="0" xfId="0" applyFont="1" applyFill="1" applyAlignment="1">
      <alignment horizontal="left" indent="1"/>
    </xf>
    <xf numFmtId="0" fontId="0" fillId="27" borderId="4" xfId="0" applyFill="1" applyBorder="1" applyAlignment="1">
      <alignment horizontal="left" indent="1"/>
    </xf>
    <xf numFmtId="49" fontId="35" fillId="10" borderId="4" xfId="0" applyNumberFormat="1" applyFont="1" applyFill="1" applyBorder="1" applyAlignment="1">
      <alignment horizontal="left" indent="1"/>
    </xf>
    <xf numFmtId="0" fontId="16" fillId="12" borderId="0" xfId="0" applyFont="1" applyFill="1" applyAlignment="1">
      <alignment horizontal="left" indent="1"/>
    </xf>
    <xf numFmtId="0" fontId="59" fillId="27" borderId="3" xfId="0" applyFont="1" applyFill="1" applyBorder="1"/>
    <xf numFmtId="0" fontId="0" fillId="27" borderId="3" xfId="0" applyFill="1" applyBorder="1"/>
    <xf numFmtId="173" fontId="60" fillId="10" borderId="4" xfId="0" applyNumberFormat="1" applyFont="1" applyFill="1" applyBorder="1" applyAlignment="1">
      <alignment horizontal="center"/>
    </xf>
    <xf numFmtId="173" fontId="59" fillId="27" borderId="4" xfId="0" applyNumberFormat="1" applyFont="1" applyFill="1" applyBorder="1" applyAlignment="1">
      <alignment horizontal="center"/>
    </xf>
    <xf numFmtId="173" fontId="53" fillId="10" borderId="4" xfId="0" applyNumberFormat="1" applyFont="1" applyFill="1" applyBorder="1" applyAlignment="1">
      <alignment horizontal="center" vertical="center"/>
    </xf>
    <xf numFmtId="173" fontId="0" fillId="27" borderId="4" xfId="0" applyNumberFormat="1" applyFill="1" applyBorder="1" applyAlignment="1">
      <alignment horizontal="center"/>
    </xf>
    <xf numFmtId="173" fontId="0" fillId="12" borderId="0" xfId="0" applyNumberFormat="1" applyFill="1" applyAlignment="1">
      <alignment horizontal="center"/>
    </xf>
    <xf numFmtId="0" fontId="48" fillId="56" borderId="0" xfId="0" applyFont="1" applyFill="1" applyAlignment="1">
      <alignment horizontal="center" vertical="center" wrapText="1"/>
    </xf>
    <xf numFmtId="167" fontId="48" fillId="56" borderId="0" xfId="0" applyNumberFormat="1" applyFont="1" applyFill="1" applyAlignment="1">
      <alignment horizontal="center" vertical="center" wrapText="1"/>
    </xf>
    <xf numFmtId="0" fontId="49" fillId="10" borderId="36" xfId="0" applyFont="1" applyFill="1" applyBorder="1" applyAlignment="1">
      <alignment horizontal="center" vertical="center" wrapText="1"/>
    </xf>
    <xf numFmtId="167" fontId="49" fillId="10" borderId="36" xfId="0" applyNumberFormat="1" applyFont="1" applyFill="1" applyBorder="1" applyAlignment="1">
      <alignment horizontal="center" vertical="center" wrapText="1"/>
    </xf>
    <xf numFmtId="0" fontId="69" fillId="32" borderId="36" xfId="12" applyNumberFormat="1" applyFont="1" applyFill="1" applyBorder="1" applyAlignment="1">
      <alignment horizontal="left" vertical="center" indent="1"/>
    </xf>
    <xf numFmtId="0" fontId="50" fillId="16" borderId="36" xfId="0" applyFont="1" applyFill="1" applyBorder="1" applyAlignment="1">
      <alignment horizontal="center"/>
    </xf>
    <xf numFmtId="0" fontId="19" fillId="33" borderId="36" xfId="12" applyNumberFormat="1" applyFont="1" applyFill="1" applyBorder="1" applyAlignment="1">
      <alignment horizontal="left" vertical="center" indent="1"/>
    </xf>
    <xf numFmtId="0" fontId="19" fillId="34" borderId="36" xfId="12" applyNumberFormat="1" applyFont="1" applyFill="1" applyBorder="1" applyAlignment="1">
      <alignment horizontal="left" vertical="center" indent="1"/>
    </xf>
    <xf numFmtId="0" fontId="19" fillId="35" borderId="36" xfId="12" applyNumberFormat="1" applyFont="1" applyFill="1" applyBorder="1" applyAlignment="1">
      <alignment horizontal="left" vertical="center" indent="1"/>
    </xf>
    <xf numFmtId="0" fontId="70" fillId="36" borderId="36" xfId="12" applyNumberFormat="1" applyFont="1" applyFill="1" applyBorder="1" applyAlignment="1">
      <alignment horizontal="left" vertical="center" indent="1"/>
    </xf>
    <xf numFmtId="0" fontId="70" fillId="37" borderId="36" xfId="12" applyNumberFormat="1" applyFont="1" applyFill="1" applyBorder="1" applyAlignment="1">
      <alignment horizontal="left" vertical="center" indent="1"/>
    </xf>
    <xf numFmtId="0" fontId="71" fillId="42" borderId="50" xfId="0" applyFont="1" applyFill="1" applyBorder="1" applyAlignment="1">
      <alignment horizontal="center" vertical="center" wrapText="1"/>
    </xf>
    <xf numFmtId="0" fontId="71" fillId="42" borderId="51" xfId="0" applyFont="1" applyFill="1" applyBorder="1" applyAlignment="1">
      <alignment horizontal="center" vertical="center" wrapText="1"/>
    </xf>
    <xf numFmtId="0" fontId="71" fillId="42" borderId="0" xfId="0" applyFont="1" applyFill="1" applyAlignment="1">
      <alignment horizontal="center" vertical="center" wrapText="1"/>
    </xf>
    <xf numFmtId="0" fontId="71" fillId="42" borderId="52" xfId="0" applyFont="1" applyFill="1" applyBorder="1" applyAlignment="1">
      <alignment horizontal="center" vertical="center" wrapText="1"/>
    </xf>
    <xf numFmtId="0" fontId="15" fillId="40" borderId="65" xfId="0" applyFont="1" applyFill="1" applyBorder="1" applyAlignment="1">
      <alignment horizontal="center" vertical="center"/>
    </xf>
    <xf numFmtId="0" fontId="15" fillId="40" borderId="36" xfId="0" applyFont="1" applyFill="1" applyBorder="1" applyAlignment="1">
      <alignment horizontal="center" vertical="center"/>
    </xf>
    <xf numFmtId="0" fontId="38" fillId="40" borderId="23" xfId="0" applyFont="1" applyFill="1" applyBorder="1" applyAlignment="1">
      <alignment horizontal="left" vertical="center" wrapText="1" indent="1"/>
    </xf>
    <xf numFmtId="0" fontId="38" fillId="40" borderId="24" xfId="0" applyFont="1" applyFill="1" applyBorder="1" applyAlignment="1">
      <alignment horizontal="left" vertical="center" wrapText="1" indent="1"/>
    </xf>
    <xf numFmtId="0" fontId="38" fillId="40" borderId="70" xfId="0" applyFont="1" applyFill="1" applyBorder="1" applyAlignment="1">
      <alignment horizontal="left" vertical="center" wrapText="1" indent="1"/>
    </xf>
    <xf numFmtId="0" fontId="38" fillId="40" borderId="61" xfId="0" applyFont="1" applyFill="1" applyBorder="1" applyAlignment="1">
      <alignment horizontal="left" vertical="center" wrapText="1" indent="1"/>
    </xf>
    <xf numFmtId="0" fontId="38" fillId="40" borderId="0" xfId="0" applyFont="1" applyFill="1" applyAlignment="1">
      <alignment horizontal="left" vertical="center" wrapText="1" indent="1"/>
    </xf>
    <xf numFmtId="0" fontId="38" fillId="40" borderId="52" xfId="0" applyFont="1" applyFill="1" applyBorder="1" applyAlignment="1">
      <alignment horizontal="left" vertical="center" wrapText="1" indent="1"/>
    </xf>
    <xf numFmtId="0" fontId="38" fillId="40" borderId="14" xfId="0" applyFont="1" applyFill="1" applyBorder="1" applyAlignment="1">
      <alignment horizontal="left" vertical="center" wrapText="1" indent="1"/>
    </xf>
    <xf numFmtId="0" fontId="38" fillId="40" borderId="15" xfId="0" applyFont="1" applyFill="1" applyBorder="1" applyAlignment="1">
      <alignment horizontal="left" vertical="center" wrapText="1" indent="1"/>
    </xf>
    <xf numFmtId="0" fontId="38" fillId="40" borderId="71" xfId="0" applyFont="1" applyFill="1" applyBorder="1" applyAlignment="1">
      <alignment horizontal="left" vertical="center" wrapText="1" indent="1"/>
    </xf>
    <xf numFmtId="0" fontId="12" fillId="40" borderId="65" xfId="0" applyFont="1" applyFill="1" applyBorder="1" applyAlignment="1">
      <alignment horizontal="center" vertical="center"/>
    </xf>
    <xf numFmtId="0" fontId="12" fillId="40" borderId="36" xfId="0" applyFont="1" applyFill="1" applyBorder="1" applyAlignment="1">
      <alignment horizontal="center" vertical="center"/>
    </xf>
    <xf numFmtId="0" fontId="38" fillId="40" borderId="36" xfId="0" applyFont="1" applyFill="1" applyBorder="1" applyAlignment="1">
      <alignment horizontal="left" vertical="center" wrapText="1" indent="1"/>
    </xf>
    <xf numFmtId="0" fontId="38" fillId="40" borderId="66" xfId="0" applyFont="1" applyFill="1" applyBorder="1" applyAlignment="1">
      <alignment horizontal="left" vertical="center" wrapText="1" indent="1"/>
    </xf>
    <xf numFmtId="0" fontId="12" fillId="40" borderId="73" xfId="0" applyFont="1" applyFill="1" applyBorder="1" applyAlignment="1">
      <alignment horizontal="center" vertical="center"/>
    </xf>
    <xf numFmtId="0" fontId="12" fillId="40" borderId="40" xfId="0" applyFont="1" applyFill="1" applyBorder="1" applyAlignment="1">
      <alignment horizontal="center" vertical="center"/>
    </xf>
    <xf numFmtId="0" fontId="38" fillId="40" borderId="40" xfId="0" applyFont="1" applyFill="1" applyBorder="1" applyAlignment="1">
      <alignment horizontal="left" vertical="center" wrapText="1" indent="1"/>
    </xf>
    <xf numFmtId="0" fontId="38" fillId="40" borderId="74" xfId="0" applyFont="1" applyFill="1" applyBorder="1" applyAlignment="1">
      <alignment horizontal="left" vertical="center" wrapText="1" indent="1"/>
    </xf>
    <xf numFmtId="0" fontId="12" fillId="46" borderId="65" xfId="0" applyFont="1" applyFill="1" applyBorder="1" applyAlignment="1">
      <alignment horizontal="center" vertical="center"/>
    </xf>
    <xf numFmtId="0" fontId="12" fillId="46" borderId="36" xfId="0" applyFont="1" applyFill="1" applyBorder="1" applyAlignment="1">
      <alignment horizontal="center" vertical="center"/>
    </xf>
    <xf numFmtId="0" fontId="38" fillId="46" borderId="36" xfId="0" applyFont="1" applyFill="1" applyBorder="1" applyAlignment="1">
      <alignment horizontal="left" vertical="center" wrapText="1" indent="1"/>
    </xf>
    <xf numFmtId="0" fontId="38" fillId="46" borderId="66" xfId="0" applyFont="1" applyFill="1" applyBorder="1" applyAlignment="1">
      <alignment horizontal="left" vertical="center" wrapText="1" indent="1"/>
    </xf>
    <xf numFmtId="0" fontId="13" fillId="17" borderId="0" xfId="0" applyFont="1" applyFill="1" applyAlignment="1">
      <alignment horizontal="center" vertical="center" wrapText="1"/>
    </xf>
    <xf numFmtId="0" fontId="15" fillId="46" borderId="65" xfId="0" applyFont="1" applyFill="1" applyBorder="1" applyAlignment="1">
      <alignment horizontal="center" vertical="center"/>
    </xf>
    <xf numFmtId="0" fontId="15" fillId="46" borderId="36" xfId="0" applyFont="1" applyFill="1" applyBorder="1" applyAlignment="1">
      <alignment horizontal="center" vertical="center"/>
    </xf>
    <xf numFmtId="0" fontId="15" fillId="46" borderId="67" xfId="0" applyFont="1" applyFill="1" applyBorder="1" applyAlignment="1">
      <alignment horizontal="center" vertical="center"/>
    </xf>
    <xf numFmtId="0" fontId="15" fillId="46" borderId="68" xfId="0" applyFont="1" applyFill="1" applyBorder="1" applyAlignment="1">
      <alignment horizontal="center" vertical="center"/>
    </xf>
    <xf numFmtId="0" fontId="38" fillId="46" borderId="23" xfId="0" applyFont="1" applyFill="1" applyBorder="1" applyAlignment="1">
      <alignment horizontal="left" vertical="center" wrapText="1" indent="1"/>
    </xf>
    <xf numFmtId="0" fontId="38" fillId="46" borderId="24" xfId="0" applyFont="1" applyFill="1" applyBorder="1" applyAlignment="1">
      <alignment horizontal="left" vertical="center" wrapText="1" indent="1"/>
    </xf>
    <xf numFmtId="0" fontId="38" fillId="46" borderId="70" xfId="0" applyFont="1" applyFill="1" applyBorder="1" applyAlignment="1">
      <alignment horizontal="left" vertical="center" wrapText="1" indent="1"/>
    </xf>
    <xf numFmtId="0" fontId="38" fillId="46" borderId="61" xfId="0" applyFont="1" applyFill="1" applyBorder="1" applyAlignment="1">
      <alignment horizontal="left" vertical="center" wrapText="1" indent="1"/>
    </xf>
    <xf numFmtId="0" fontId="38" fillId="46" borderId="0" xfId="0" applyFont="1" applyFill="1" applyAlignment="1">
      <alignment horizontal="left" vertical="center" wrapText="1" indent="1"/>
    </xf>
    <xf numFmtId="0" fontId="38" fillId="46" borderId="52" xfId="0" applyFont="1" applyFill="1" applyBorder="1" applyAlignment="1">
      <alignment horizontal="left" vertical="center" wrapText="1" indent="1"/>
    </xf>
    <xf numFmtId="0" fontId="38" fillId="46" borderId="72" xfId="0" applyFont="1" applyFill="1" applyBorder="1" applyAlignment="1">
      <alignment horizontal="left" vertical="center" wrapText="1" indent="1"/>
    </xf>
    <xf numFmtId="0" fontId="38" fillId="46" borderId="47" xfId="0" applyFont="1" applyFill="1" applyBorder="1" applyAlignment="1">
      <alignment horizontal="left" vertical="center" wrapText="1" indent="1"/>
    </xf>
    <xf numFmtId="0" fontId="38" fillId="46" borderId="53" xfId="0" applyFont="1" applyFill="1" applyBorder="1" applyAlignment="1">
      <alignment horizontal="left" vertical="center" wrapText="1" indent="1"/>
    </xf>
    <xf numFmtId="0" fontId="12" fillId="45" borderId="62" xfId="0" applyFont="1" applyFill="1" applyBorder="1" applyAlignment="1">
      <alignment horizontal="center" vertical="center"/>
    </xf>
    <xf numFmtId="0" fontId="12" fillId="45" borderId="63" xfId="0" applyFont="1" applyFill="1" applyBorder="1" applyAlignment="1">
      <alignment horizontal="center" vertical="center"/>
    </xf>
    <xf numFmtId="0" fontId="12" fillId="45" borderId="65" xfId="0" applyFont="1" applyFill="1" applyBorder="1" applyAlignment="1">
      <alignment horizontal="center" vertical="center"/>
    </xf>
    <xf numFmtId="0" fontId="12" fillId="45" borderId="36" xfId="0" applyFont="1" applyFill="1" applyBorder="1" applyAlignment="1">
      <alignment horizontal="center" vertical="center"/>
    </xf>
    <xf numFmtId="0" fontId="12" fillId="17" borderId="65" xfId="0" applyFont="1" applyFill="1" applyBorder="1" applyAlignment="1">
      <alignment horizontal="center" vertical="center"/>
    </xf>
    <xf numFmtId="0" fontId="12" fillId="17" borderId="36" xfId="0" applyFont="1" applyFill="1" applyBorder="1" applyAlignment="1">
      <alignment horizontal="center" vertical="center"/>
    </xf>
    <xf numFmtId="0" fontId="12" fillId="46" borderId="62" xfId="0" applyFont="1" applyFill="1" applyBorder="1" applyAlignment="1">
      <alignment horizontal="center" vertical="center"/>
    </xf>
    <xf numFmtId="0" fontId="12" fillId="46" borderId="63" xfId="0" applyFont="1" applyFill="1" applyBorder="1" applyAlignment="1">
      <alignment horizontal="center" vertical="center"/>
    </xf>
    <xf numFmtId="0" fontId="12" fillId="46" borderId="73" xfId="0" applyFont="1" applyFill="1" applyBorder="1" applyAlignment="1">
      <alignment horizontal="center" vertical="center"/>
    </xf>
    <xf numFmtId="0" fontId="12" fillId="46" borderId="40" xfId="0" applyFont="1" applyFill="1" applyBorder="1" applyAlignment="1">
      <alignment horizontal="center" vertical="center"/>
    </xf>
    <xf numFmtId="0" fontId="38" fillId="46" borderId="63" xfId="0" applyFont="1" applyFill="1" applyBorder="1" applyAlignment="1">
      <alignment horizontal="left" vertical="center" wrapText="1" indent="1"/>
    </xf>
    <xf numFmtId="0" fontId="38" fillId="46" borderId="64" xfId="0" applyFont="1" applyFill="1" applyBorder="1" applyAlignment="1">
      <alignment horizontal="left" vertical="center" wrapText="1" indent="1"/>
    </xf>
    <xf numFmtId="0" fontId="38" fillId="46" borderId="40" xfId="0" applyFont="1" applyFill="1" applyBorder="1" applyAlignment="1">
      <alignment horizontal="left" vertical="center" wrapText="1" indent="1"/>
    </xf>
    <xf numFmtId="0" fontId="38" fillId="46" borderId="74" xfId="0" applyFont="1" applyFill="1" applyBorder="1" applyAlignment="1">
      <alignment horizontal="left" vertical="center" wrapText="1" indent="1"/>
    </xf>
    <xf numFmtId="0" fontId="73" fillId="41" borderId="59" xfId="0" applyFont="1" applyFill="1" applyBorder="1" applyAlignment="1">
      <alignment horizontal="center" vertical="center" wrapText="1"/>
    </xf>
    <xf numFmtId="0" fontId="73" fillId="41" borderId="51" xfId="0" applyFont="1" applyFill="1" applyBorder="1" applyAlignment="1">
      <alignment horizontal="center" vertical="center"/>
    </xf>
    <xf numFmtId="0" fontId="73" fillId="41" borderId="60" xfId="0" applyFont="1" applyFill="1" applyBorder="1" applyAlignment="1">
      <alignment horizontal="center" vertical="center"/>
    </xf>
    <xf numFmtId="0" fontId="73" fillId="41" borderId="52" xfId="0" applyFont="1" applyFill="1" applyBorder="1" applyAlignment="1">
      <alignment horizontal="center" vertical="center"/>
    </xf>
    <xf numFmtId="0" fontId="73" fillId="41" borderId="46" xfId="0" applyFont="1" applyFill="1" applyBorder="1" applyAlignment="1">
      <alignment horizontal="center" vertical="center"/>
    </xf>
    <xf numFmtId="0" fontId="73" fillId="41" borderId="53" xfId="0" applyFont="1" applyFill="1" applyBorder="1" applyAlignment="1">
      <alignment horizontal="center" vertical="center"/>
    </xf>
    <xf numFmtId="0" fontId="38" fillId="45" borderId="63" xfId="0" applyFont="1" applyFill="1" applyBorder="1" applyAlignment="1">
      <alignment horizontal="left" vertical="center" wrapText="1" indent="1"/>
    </xf>
    <xf numFmtId="0" fontId="38" fillId="45" borderId="64" xfId="0" applyFont="1" applyFill="1" applyBorder="1" applyAlignment="1">
      <alignment horizontal="left" vertical="center" wrapText="1" indent="1"/>
    </xf>
    <xf numFmtId="0" fontId="38" fillId="45" borderId="36" xfId="0" applyFont="1" applyFill="1" applyBorder="1" applyAlignment="1">
      <alignment horizontal="left" vertical="center" wrapText="1" indent="1"/>
    </xf>
    <xf numFmtId="0" fontId="38" fillId="45" borderId="66" xfId="0" applyFont="1" applyFill="1" applyBorder="1" applyAlignment="1">
      <alignment horizontal="left" vertical="center" wrapText="1" indent="1"/>
    </xf>
    <xf numFmtId="0" fontId="38" fillId="17" borderId="36" xfId="0" applyFont="1" applyFill="1" applyBorder="1" applyAlignment="1">
      <alignment horizontal="left" vertical="center" wrapText="1" indent="1"/>
    </xf>
    <xf numFmtId="0" fontId="38" fillId="17" borderId="66" xfId="0" applyFont="1" applyFill="1" applyBorder="1" applyAlignment="1">
      <alignment horizontal="left" vertical="center" wrapText="1" indent="1"/>
    </xf>
    <xf numFmtId="0" fontId="12" fillId="17" borderId="67" xfId="0" applyFont="1" applyFill="1" applyBorder="1" applyAlignment="1">
      <alignment horizontal="center" vertical="center"/>
    </xf>
    <xf numFmtId="0" fontId="12" fillId="17" borderId="68" xfId="0" applyFont="1" applyFill="1" applyBorder="1" applyAlignment="1">
      <alignment horizontal="center" vertical="center"/>
    </xf>
    <xf numFmtId="0" fontId="38" fillId="17" borderId="68" xfId="0" applyFont="1" applyFill="1" applyBorder="1" applyAlignment="1">
      <alignment horizontal="left" vertical="center" wrapText="1" indent="1"/>
    </xf>
    <xf numFmtId="0" fontId="38" fillId="17" borderId="69" xfId="0" applyFont="1" applyFill="1" applyBorder="1" applyAlignment="1">
      <alignment horizontal="left" vertical="center" wrapText="1" indent="1"/>
    </xf>
    <xf numFmtId="0" fontId="18" fillId="25" borderId="44" xfId="0" applyFont="1" applyFill="1" applyBorder="1" applyAlignment="1">
      <alignment horizontal="right" vertical="center" wrapText="1" indent="2"/>
    </xf>
    <xf numFmtId="0" fontId="18" fillId="25" borderId="57" xfId="0" applyFont="1" applyFill="1" applyBorder="1" applyAlignment="1">
      <alignment horizontal="right" vertical="center" wrapText="1" indent="2"/>
    </xf>
    <xf numFmtId="0" fontId="18" fillId="25" borderId="17" xfId="0" applyFont="1" applyFill="1" applyBorder="1" applyAlignment="1">
      <alignment horizontal="right" vertical="center" wrapText="1" indent="2"/>
    </xf>
    <xf numFmtId="0" fontId="18" fillId="25" borderId="58" xfId="0" applyFont="1" applyFill="1" applyBorder="1" applyAlignment="1">
      <alignment horizontal="right" vertical="center" wrapText="1" indent="2"/>
    </xf>
    <xf numFmtId="0" fontId="27" fillId="28" borderId="36" xfId="0" applyFont="1" applyFill="1" applyBorder="1" applyAlignment="1">
      <alignment horizontal="center" vertical="center" wrapText="1"/>
    </xf>
    <xf numFmtId="0" fontId="70" fillId="51" borderId="17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165" fontId="67" fillId="24" borderId="19" xfId="12" applyFont="1" applyFill="1" applyBorder="1" applyAlignment="1" applyProtection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45" xfId="0" applyFont="1" applyFill="1" applyBorder="1" applyAlignment="1">
      <alignment horizontal="center" vertical="center" wrapText="1"/>
    </xf>
    <xf numFmtId="165" fontId="22" fillId="17" borderId="43" xfId="12" applyFont="1" applyFill="1" applyBorder="1" applyAlignment="1" applyProtection="1">
      <alignment horizontal="center" vertical="center" wrapText="1"/>
    </xf>
    <xf numFmtId="165" fontId="22" fillId="17" borderId="20" xfId="12" applyFont="1" applyFill="1" applyBorder="1" applyAlignment="1" applyProtection="1">
      <alignment horizontal="center" vertical="center" wrapText="1"/>
    </xf>
    <xf numFmtId="0" fontId="27" fillId="29" borderId="36" xfId="0" applyFont="1" applyFill="1" applyBorder="1" applyAlignment="1">
      <alignment horizontal="center"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 applyProtection="1">
      <alignment horizontal="center" vertical="center" wrapText="1"/>
      <protection locked="0"/>
    </xf>
    <xf numFmtId="0" fontId="16" fillId="10" borderId="11" xfId="0" applyFont="1" applyFill="1" applyBorder="1" applyAlignment="1" applyProtection="1">
      <alignment horizontal="center" vertical="center" wrapText="1"/>
      <protection locked="0"/>
    </xf>
    <xf numFmtId="166" fontId="28" fillId="11" borderId="4" xfId="12" applyNumberFormat="1" applyFont="1" applyFill="1" applyBorder="1" applyAlignment="1" applyProtection="1">
      <alignment horizontal="center" vertical="center" wrapText="1"/>
      <protection locked="0"/>
    </xf>
    <xf numFmtId="165" fontId="23" fillId="49" borderId="4" xfId="12" applyFont="1" applyFill="1" applyBorder="1" applyAlignment="1" applyProtection="1">
      <alignment horizontal="center" vertical="center" wrapText="1"/>
    </xf>
    <xf numFmtId="165" fontId="24" fillId="49" borderId="4" xfId="12" applyFont="1" applyFill="1" applyBorder="1" applyAlignment="1" applyProtection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17" fillId="10" borderId="55" xfId="0" applyFont="1" applyFill="1" applyBorder="1" applyAlignment="1">
      <alignment horizontal="center" vertical="center" wrapText="1"/>
    </xf>
    <xf numFmtId="165" fontId="66" fillId="30" borderId="20" xfId="12" applyFont="1" applyFill="1" applyBorder="1" applyAlignment="1" applyProtection="1">
      <alignment horizontal="center" vertical="center" wrapText="1"/>
    </xf>
    <xf numFmtId="165" fontId="66" fillId="30" borderId="56" xfId="12" applyFont="1" applyFill="1" applyBorder="1" applyAlignment="1" applyProtection="1">
      <alignment horizontal="center" vertical="center" wrapText="1"/>
    </xf>
    <xf numFmtId="0" fontId="79" fillId="50" borderId="21" xfId="0" applyFont="1" applyFill="1" applyBorder="1" applyAlignment="1">
      <alignment horizontal="center" vertical="center" wrapText="1"/>
    </xf>
    <xf numFmtId="0" fontId="79" fillId="50" borderId="48" xfId="0" applyFont="1" applyFill="1" applyBorder="1" applyAlignment="1">
      <alignment horizontal="center" vertical="center" wrapText="1"/>
    </xf>
    <xf numFmtId="0" fontId="79" fillId="50" borderId="22" xfId="0" applyFont="1" applyFill="1" applyBorder="1" applyAlignment="1">
      <alignment horizontal="center" vertical="center" wrapText="1"/>
    </xf>
    <xf numFmtId="0" fontId="79" fillId="50" borderId="0" xfId="0" applyFont="1" applyFill="1" applyAlignment="1">
      <alignment horizontal="center" vertical="center" wrapText="1"/>
    </xf>
    <xf numFmtId="0" fontId="79" fillId="50" borderId="49" xfId="0" applyFont="1" applyFill="1" applyBorder="1" applyAlignment="1">
      <alignment horizontal="center" vertical="center" wrapText="1"/>
    </xf>
    <xf numFmtId="0" fontId="79" fillId="50" borderId="47" xfId="0" applyFont="1" applyFill="1" applyBorder="1" applyAlignment="1">
      <alignment horizontal="center" vertical="center" wrapText="1"/>
    </xf>
    <xf numFmtId="0" fontId="17" fillId="10" borderId="59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7" fillId="10" borderId="53" xfId="0" applyFont="1" applyFill="1" applyBorder="1" applyAlignment="1">
      <alignment horizontal="center" vertical="center" wrapText="1"/>
    </xf>
    <xf numFmtId="165" fontId="72" fillId="43" borderId="0" xfId="12" applyFont="1" applyFill="1" applyBorder="1" applyAlignment="1" applyProtection="1">
      <alignment horizontal="left" vertical="center" wrapText="1"/>
    </xf>
    <xf numFmtId="0" fontId="32" fillId="11" borderId="4" xfId="0" applyFont="1" applyFill="1" applyBorder="1" applyAlignment="1">
      <alignment horizontal="center" vertical="center" wrapText="1"/>
    </xf>
    <xf numFmtId="168" fontId="33" fillId="11" borderId="4" xfId="12" applyNumberFormat="1" applyFont="1" applyFill="1" applyBorder="1" applyAlignment="1" applyProtection="1">
      <alignment horizontal="center" vertical="center" wrapText="1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7" fillId="29" borderId="40" xfId="0" applyFont="1" applyFill="1" applyBorder="1" applyAlignment="1">
      <alignment horizontal="center" vertical="center" wrapText="1"/>
    </xf>
    <xf numFmtId="0" fontId="27" fillId="24" borderId="36" xfId="0" applyFont="1" applyFill="1" applyBorder="1" applyAlignment="1">
      <alignment horizontal="center" vertical="center" wrapText="1"/>
    </xf>
    <xf numFmtId="165" fontId="23" fillId="49" borderId="3" xfId="12" applyFont="1" applyFill="1" applyBorder="1" applyAlignment="1" applyProtection="1">
      <alignment horizontal="center" vertical="center" wrapText="1"/>
    </xf>
    <xf numFmtId="0" fontId="16" fillId="10" borderId="36" xfId="0" applyFont="1" applyFill="1" applyBorder="1" applyAlignment="1" applyProtection="1">
      <alignment horizontal="center" vertical="center" wrapText="1"/>
      <protection locked="0"/>
    </xf>
    <xf numFmtId="166" fontId="28" fillId="11" borderId="36" xfId="12" applyNumberFormat="1" applyFont="1" applyFill="1" applyBorder="1" applyAlignment="1" applyProtection="1">
      <alignment horizontal="center" vertical="center" wrapText="1"/>
      <protection locked="0"/>
    </xf>
    <xf numFmtId="165" fontId="23" fillId="49" borderId="36" xfId="12" applyFont="1" applyFill="1" applyBorder="1" applyAlignment="1" applyProtection="1">
      <alignment horizontal="center" vertical="center" wrapText="1"/>
    </xf>
    <xf numFmtId="165" fontId="24" fillId="49" borderId="36" xfId="12" applyFont="1" applyFill="1" applyBorder="1" applyAlignment="1" applyProtection="1">
      <alignment horizontal="center" vertical="center" wrapText="1"/>
    </xf>
    <xf numFmtId="0" fontId="29" fillId="11" borderId="36" xfId="0" applyFont="1" applyFill="1" applyBorder="1" applyAlignment="1">
      <alignment horizontal="center" vertical="center" wrapText="1"/>
    </xf>
    <xf numFmtId="0" fontId="30" fillId="44" borderId="5" xfId="0" applyFont="1" applyFill="1" applyBorder="1" applyAlignment="1">
      <alignment horizontal="center" vertical="center" wrapText="1"/>
    </xf>
    <xf numFmtId="0" fontId="30" fillId="44" borderId="0" xfId="0" applyFont="1" applyFill="1" applyAlignment="1">
      <alignment horizontal="center" vertical="center" wrapText="1"/>
    </xf>
    <xf numFmtId="0" fontId="30" fillId="44" borderId="8" xfId="0" applyFont="1" applyFill="1" applyBorder="1" applyAlignment="1">
      <alignment horizontal="center" vertical="center" wrapText="1"/>
    </xf>
    <xf numFmtId="0" fontId="30" fillId="44" borderId="9" xfId="0" applyFont="1" applyFill="1" applyBorder="1" applyAlignment="1">
      <alignment horizontal="center" vertical="center" wrapText="1"/>
    </xf>
    <xf numFmtId="0" fontId="78" fillId="48" borderId="4" xfId="0" applyFont="1" applyFill="1" applyBorder="1" applyAlignment="1">
      <alignment horizontal="left" vertical="center" wrapText="1"/>
    </xf>
    <xf numFmtId="0" fontId="22" fillId="31" borderId="4" xfId="0" applyFont="1" applyFill="1" applyBorder="1" applyAlignment="1">
      <alignment horizontal="left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49" fontId="22" fillId="10" borderId="12" xfId="0" applyNumberFormat="1" applyFont="1" applyFill="1" applyBorder="1" applyAlignment="1">
      <alignment horizontal="center" vertical="center" wrapText="1"/>
    </xf>
    <xf numFmtId="0" fontId="74" fillId="10" borderId="36" xfId="18" applyFill="1" applyBorder="1" applyAlignment="1" applyProtection="1">
      <alignment horizontal="center" vertical="center" wrapText="1"/>
    </xf>
    <xf numFmtId="0" fontId="21" fillId="10" borderId="36" xfId="0" applyFont="1" applyFill="1" applyBorder="1" applyAlignment="1">
      <alignment horizontal="center" vertical="center" wrapText="1"/>
    </xf>
    <xf numFmtId="0" fontId="27" fillId="11" borderId="36" xfId="0" applyFont="1" applyFill="1" applyBorder="1" applyAlignment="1">
      <alignment horizontal="center" vertical="center" wrapText="1"/>
    </xf>
    <xf numFmtId="0" fontId="17" fillId="10" borderId="26" xfId="0" applyFont="1" applyFill="1" applyBorder="1" applyAlignment="1">
      <alignment horizontal="right" vertical="center" wrapText="1"/>
    </xf>
    <xf numFmtId="0" fontId="17" fillId="10" borderId="27" xfId="0" applyFont="1" applyFill="1" applyBorder="1" applyAlignment="1">
      <alignment horizontal="right" vertical="center" wrapText="1"/>
    </xf>
    <xf numFmtId="0" fontId="17" fillId="10" borderId="29" xfId="0" applyFont="1" applyFill="1" applyBorder="1" applyAlignment="1">
      <alignment horizontal="right" vertical="center" wrapText="1"/>
    </xf>
    <xf numFmtId="0" fontId="17" fillId="10" borderId="0" xfId="0" applyFont="1" applyFill="1" applyAlignment="1">
      <alignment horizontal="right" vertical="center" wrapText="1"/>
    </xf>
    <xf numFmtId="0" fontId="16" fillId="10" borderId="27" xfId="0" applyFont="1" applyFill="1" applyBorder="1" applyAlignment="1">
      <alignment horizontal="right" vertical="center" indent="1"/>
    </xf>
    <xf numFmtId="0" fontId="16" fillId="10" borderId="27" xfId="0" applyFont="1" applyFill="1" applyBorder="1" applyAlignment="1" applyProtection="1">
      <alignment horizontal="center" vertical="center"/>
      <protection locked="0"/>
    </xf>
    <xf numFmtId="0" fontId="16" fillId="10" borderId="0" xfId="0" applyFont="1" applyFill="1" applyAlignment="1">
      <alignment horizontal="center" vertical="center"/>
    </xf>
    <xf numFmtId="164" fontId="70" fillId="54" borderId="0" xfId="0" applyNumberFormat="1" applyFont="1" applyFill="1" applyAlignment="1">
      <alignment horizontal="left" vertical="center" indent="1"/>
    </xf>
    <xf numFmtId="0" fontId="77" fillId="47" borderId="37" xfId="0" applyFont="1" applyFill="1" applyBorder="1" applyAlignment="1">
      <alignment horizontal="center" vertical="center" wrapText="1"/>
    </xf>
    <xf numFmtId="0" fontId="77" fillId="47" borderId="39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21" fillId="10" borderId="14" xfId="0" applyFont="1" applyFill="1" applyBorder="1" applyAlignment="1">
      <alignment horizontal="center" vertical="center" wrapText="1"/>
    </xf>
    <xf numFmtId="0" fontId="21" fillId="10" borderId="16" xfId="0" applyFont="1" applyFill="1" applyBorder="1" applyAlignment="1">
      <alignment horizontal="center" vertical="center" wrapText="1"/>
    </xf>
    <xf numFmtId="0" fontId="77" fillId="47" borderId="37" xfId="0" applyFont="1" applyFill="1" applyBorder="1" applyAlignment="1">
      <alignment horizontal="left" vertical="center" wrapText="1" indent="1"/>
    </xf>
    <xf numFmtId="0" fontId="77" fillId="47" borderId="38" xfId="0" applyFont="1" applyFill="1" applyBorder="1" applyAlignment="1">
      <alignment horizontal="left" vertical="center" wrapText="1" indent="1"/>
    </xf>
    <xf numFmtId="0" fontId="77" fillId="47" borderId="39" xfId="0" applyFont="1" applyFill="1" applyBorder="1" applyAlignment="1">
      <alignment horizontal="left" vertical="center" wrapText="1" indent="1"/>
    </xf>
    <xf numFmtId="0" fontId="16" fillId="10" borderId="34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horizontal="center" vertical="center" wrapText="1"/>
    </xf>
    <xf numFmtId="173" fontId="65" fillId="10" borderId="36" xfId="12" applyNumberFormat="1" applyFont="1" applyFill="1" applyBorder="1" applyAlignment="1">
      <alignment horizontal="center" vertical="center" wrapText="1"/>
    </xf>
    <xf numFmtId="0" fontId="78" fillId="48" borderId="12" xfId="0" applyFont="1" applyFill="1" applyBorder="1" applyAlignment="1">
      <alignment horizontal="left" vertical="center" wrapText="1"/>
    </xf>
    <xf numFmtId="0" fontId="25" fillId="10" borderId="0" xfId="0" applyFont="1" applyFill="1" applyAlignment="1">
      <alignment horizontal="center" vertical="center" wrapText="1"/>
    </xf>
    <xf numFmtId="0" fontId="68" fillId="10" borderId="23" xfId="0" applyFont="1" applyFill="1" applyBorder="1" applyAlignment="1">
      <alignment horizontal="center" vertical="center" wrapText="1"/>
    </xf>
    <xf numFmtId="0" fontId="68" fillId="10" borderId="25" xfId="0" applyFont="1" applyFill="1" applyBorder="1" applyAlignment="1">
      <alignment horizontal="center" vertical="center" wrapText="1"/>
    </xf>
    <xf numFmtId="0" fontId="68" fillId="10" borderId="14" xfId="0" applyFont="1" applyFill="1" applyBorder="1" applyAlignment="1">
      <alignment horizontal="center" vertical="center" wrapText="1"/>
    </xf>
    <xf numFmtId="0" fontId="68" fillId="10" borderId="16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horizontal="left" vertical="center" wrapText="1" indent="1"/>
    </xf>
    <xf numFmtId="0" fontId="21" fillId="10" borderId="24" xfId="0" applyFont="1" applyFill="1" applyBorder="1" applyAlignment="1">
      <alignment horizontal="left" vertical="center" wrapText="1" indent="1"/>
    </xf>
    <xf numFmtId="0" fontId="21" fillId="10" borderId="25" xfId="0" applyFont="1" applyFill="1" applyBorder="1" applyAlignment="1">
      <alignment horizontal="left" vertical="center" wrapText="1" indent="1"/>
    </xf>
    <xf numFmtId="0" fontId="21" fillId="10" borderId="14" xfId="0" applyFont="1" applyFill="1" applyBorder="1" applyAlignment="1">
      <alignment horizontal="left" vertical="center" wrapText="1" indent="1"/>
    </xf>
    <xf numFmtId="0" fontId="21" fillId="10" borderId="15" xfId="0" applyFont="1" applyFill="1" applyBorder="1" applyAlignment="1">
      <alignment horizontal="left" vertical="center" wrapText="1" indent="1"/>
    </xf>
    <xf numFmtId="0" fontId="21" fillId="10" borderId="16" xfId="0" applyFont="1" applyFill="1" applyBorder="1" applyAlignment="1">
      <alignment horizontal="left" vertical="center" wrapText="1" indent="1"/>
    </xf>
    <xf numFmtId="0" fontId="77" fillId="47" borderId="36" xfId="0" applyFont="1" applyFill="1" applyBorder="1" applyAlignment="1">
      <alignment horizontal="center" vertical="center" wrapText="1"/>
    </xf>
    <xf numFmtId="0" fontId="75" fillId="52" borderId="29" xfId="0" applyFont="1" applyFill="1" applyBorder="1" applyAlignment="1">
      <alignment horizontal="center" vertical="center" wrapText="1"/>
    </xf>
    <xf numFmtId="0" fontId="75" fillId="52" borderId="0" xfId="0" applyFont="1" applyFill="1" applyAlignment="1">
      <alignment horizontal="center" vertical="center" wrapText="1"/>
    </xf>
    <xf numFmtId="165" fontId="70" fillId="53" borderId="0" xfId="0" applyNumberFormat="1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left" vertical="center"/>
    </xf>
    <xf numFmtId="0" fontId="17" fillId="10" borderId="30" xfId="0" applyFont="1" applyFill="1" applyBorder="1" applyAlignment="1">
      <alignment horizontal="left" vertical="center"/>
    </xf>
    <xf numFmtId="0" fontId="75" fillId="55" borderId="27" xfId="0" applyFont="1" applyFill="1" applyBorder="1" applyAlignment="1">
      <alignment horizontal="center" vertical="center"/>
    </xf>
    <xf numFmtId="0" fontId="75" fillId="55" borderId="28" xfId="0" applyFont="1" applyFill="1" applyBorder="1" applyAlignment="1">
      <alignment horizontal="center" vertical="center"/>
    </xf>
    <xf numFmtId="14" fontId="16" fillId="10" borderId="0" xfId="0" applyNumberFormat="1" applyFont="1" applyFill="1" applyAlignment="1" applyProtection="1">
      <alignment horizontal="center" vertical="center"/>
      <protection locked="0"/>
    </xf>
    <xf numFmtId="14" fontId="16" fillId="10" borderId="30" xfId="0" applyNumberFormat="1" applyFont="1" applyFill="1" applyBorder="1" applyAlignment="1" applyProtection="1">
      <alignment horizontal="center" vertical="center"/>
      <protection locked="0"/>
    </xf>
    <xf numFmtId="0" fontId="44" fillId="39" borderId="0" xfId="0" applyFont="1" applyFill="1" applyAlignment="1">
      <alignment horizontal="center" vertical="center"/>
    </xf>
    <xf numFmtId="165" fontId="46" fillId="38" borderId="4" xfId="12" applyFont="1" applyFill="1" applyBorder="1" applyAlignment="1" applyProtection="1">
      <alignment horizontal="center" vertical="center" wrapText="1"/>
    </xf>
    <xf numFmtId="0" fontId="44" fillId="38" borderId="4" xfId="0" applyFont="1" applyFill="1" applyBorder="1" applyAlignment="1">
      <alignment horizontal="right" vertical="center"/>
    </xf>
    <xf numFmtId="0" fontId="44" fillId="38" borderId="4" xfId="0" applyFont="1" applyFill="1" applyBorder="1" applyAlignment="1">
      <alignment horizontal="center" vertical="center" wrapText="1"/>
    </xf>
    <xf numFmtId="165" fontId="76" fillId="38" borderId="4" xfId="12" applyFont="1" applyFill="1" applyBorder="1" applyAlignment="1" applyProtection="1">
      <alignment horizontal="center" vertical="center" wrapText="1"/>
    </xf>
    <xf numFmtId="165" fontId="40" fillId="38" borderId="4" xfId="12" applyFont="1" applyFill="1" applyBorder="1" applyAlignment="1" applyProtection="1">
      <alignment horizontal="center" vertical="center" wrapText="1"/>
    </xf>
    <xf numFmtId="0" fontId="41" fillId="10" borderId="0" xfId="0" applyFont="1" applyFill="1" applyAlignment="1">
      <alignment horizontal="center" vertical="center"/>
    </xf>
    <xf numFmtId="0" fontId="37" fillId="38" borderId="4" xfId="0" applyFont="1" applyFill="1" applyBorder="1" applyAlignment="1">
      <alignment horizontal="center" vertical="center"/>
    </xf>
    <xf numFmtId="0" fontId="45" fillId="10" borderId="0" xfId="0" applyFont="1" applyFill="1" applyAlignment="1">
      <alignment horizontal="left" vertical="top" wrapText="1" indent="1"/>
    </xf>
    <xf numFmtId="0" fontId="52" fillId="23" borderId="9" xfId="0" applyFont="1" applyFill="1" applyBorder="1" applyAlignment="1">
      <alignment horizontal="center" vertical="center"/>
    </xf>
    <xf numFmtId="0" fontId="52" fillId="23" borderId="9" xfId="0" applyFont="1" applyFill="1" applyBorder="1" applyAlignment="1">
      <alignment horizontal="center" vertical="center" wrapText="1"/>
    </xf>
    <xf numFmtId="0" fontId="52" fillId="19" borderId="4" xfId="0" applyFont="1" applyFill="1" applyBorder="1" applyAlignment="1">
      <alignment horizontal="center" vertical="center"/>
    </xf>
    <xf numFmtId="0" fontId="52" fillId="26" borderId="4" xfId="0" applyFont="1" applyFill="1" applyBorder="1" applyAlignment="1">
      <alignment horizontal="center" vertical="center"/>
    </xf>
    <xf numFmtId="0" fontId="62" fillId="21" borderId="12" xfId="0" applyFont="1" applyFill="1" applyBorder="1" applyAlignment="1">
      <alignment horizontal="center" vertical="center" wrapText="1"/>
    </xf>
  </cellXfs>
  <cellStyles count="19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Hiperlink" xfId="18" builtinId="8"/>
    <cellStyle name="Moeda" xfId="12" builtinId="4"/>
    <cellStyle name="Neutral 1" xfId="13" xr:uid="{00000000-0005-0000-0000-00000D000000}"/>
    <cellStyle name="Normal" xfId="0" builtinId="0"/>
    <cellStyle name="Note 1" xfId="14" xr:uid="{00000000-0005-0000-0000-00000F000000}"/>
    <cellStyle name="Status 1" xfId="15" xr:uid="{00000000-0005-0000-0000-000010000000}"/>
    <cellStyle name="Text 1" xfId="16" xr:uid="{00000000-0005-0000-0000-000011000000}"/>
    <cellStyle name="Warning 1" xfId="17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CCCC"/>
      <rgbColor rgb="00808080"/>
      <rgbColor rgb="009999FF"/>
      <rgbColor rgb="00996600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660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CC99FF"/>
      <color rgb="FFCCCCFF"/>
      <color rgb="FF9966FF"/>
      <color rgb="FF28005A"/>
      <color rgb="FFC800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50" dropStyle="combo" dx="16" fmlaLink="$W$1" fmlaRange="CLIENTES!$C$1:$C$7" sel="1" val="0"/>
</file>

<file path=xl/ctrlProps/ctrlProp10.xml><?xml version="1.0" encoding="utf-8"?>
<formControlPr xmlns="http://schemas.microsoft.com/office/spreadsheetml/2009/9/main" objectType="Drop" dropLines="25" dropStyle="combo" dx="16" fmlaLink="$N$35" fmlaRange="OPCIONAIS!$B$63:$B$66" sel="1" val="0"/>
</file>

<file path=xl/ctrlProps/ctrlProp11.xml><?xml version="1.0" encoding="utf-8"?>
<formControlPr xmlns="http://schemas.microsoft.com/office/spreadsheetml/2009/9/main" objectType="Drop" dropLines="25" dropStyle="combo" dx="16" fmlaLink="$N$36" fmlaRange="OPCIONAIS!$B$63:$B$66" sel="1" val="0"/>
</file>

<file path=xl/ctrlProps/ctrlProp12.xml><?xml version="1.0" encoding="utf-8"?>
<formControlPr xmlns="http://schemas.microsoft.com/office/spreadsheetml/2009/9/main" objectType="Drop" dropLines="25" dropStyle="combo" dx="16" fmlaLink="$N$37" fmlaRange="OPCIONAIS!$B$63:$B$66" sel="1" val="0"/>
</file>

<file path=xl/ctrlProps/ctrlProp13.xml><?xml version="1.0" encoding="utf-8"?>
<formControlPr xmlns="http://schemas.microsoft.com/office/spreadsheetml/2009/9/main" objectType="Drop" dropLines="25" dropStyle="combo" dx="16" fmlaLink="$N$38" fmlaRange="OPCIONAIS!$B$68:$B$71" sel="1" val="0"/>
</file>

<file path=xl/ctrlProps/ctrlProp14.xml><?xml version="1.0" encoding="utf-8"?>
<formControlPr xmlns="http://schemas.microsoft.com/office/spreadsheetml/2009/9/main" objectType="Drop" dropLines="25" dropStyle="combo" dx="16" fmlaLink="$N$39" fmlaRange="OPCIONAIS!$B$68:$B$71" sel="1" val="0"/>
</file>

<file path=xl/ctrlProps/ctrlProp15.xml><?xml version="1.0" encoding="utf-8"?>
<formControlPr xmlns="http://schemas.microsoft.com/office/spreadsheetml/2009/9/main" objectType="Drop" dropLines="25" dropStyle="combo" dx="16" fmlaLink="$N$40" fmlaRange="OPCIONAIS!$B$68:$B$71" sel="1" val="0"/>
</file>

<file path=xl/ctrlProps/ctrlProp16.xml><?xml version="1.0" encoding="utf-8"?>
<formControlPr xmlns="http://schemas.microsoft.com/office/spreadsheetml/2009/9/main" objectType="Drop" dropLines="25" dropStyle="combo" dx="16" fmlaLink="$N$41" fmlaRange="OPCIONAIS!$B$73:$B$77" sel="1" val="0"/>
</file>

<file path=xl/ctrlProps/ctrlProp17.xml><?xml version="1.0" encoding="utf-8"?>
<formControlPr xmlns="http://schemas.microsoft.com/office/spreadsheetml/2009/9/main" objectType="Drop" dropLines="25" dropStyle="combo" dx="16" fmlaLink="$N$42" fmlaRange="OPCIONAIS!$B$73:$B$77" sel="1" val="0"/>
</file>

<file path=xl/ctrlProps/ctrlProp18.xml><?xml version="1.0" encoding="utf-8"?>
<formControlPr xmlns="http://schemas.microsoft.com/office/spreadsheetml/2009/9/main" objectType="Drop" dropLines="25" dropStyle="combo" dx="16" fmlaLink="$N$43" fmlaRange="OPCIONAIS!$B$79:$B$84" sel="1" val="0"/>
</file>

<file path=xl/ctrlProps/ctrlProp19.xml><?xml version="1.0" encoding="utf-8"?>
<formControlPr xmlns="http://schemas.microsoft.com/office/spreadsheetml/2009/9/main" objectType="Drop" dropLines="25" dropStyle="combo" dx="16" fmlaLink="$N$44" fmlaRange="OPCIONAIS!$B$79:$B$84" sel="1" val="0"/>
</file>

<file path=xl/ctrlProps/ctrlProp2.xml><?xml version="1.0" encoding="utf-8"?>
<formControlPr xmlns="http://schemas.microsoft.com/office/spreadsheetml/2009/9/main" objectType="Drop" dropLines="18" dropStyle="combo" dx="16" fmlaLink="$N$25" fmlaRange="OPCIONAIS!$B$19:$E$24" sel="1" val="0"/>
</file>

<file path=xl/ctrlProps/ctrlProp20.xml><?xml version="1.0" encoding="utf-8"?>
<formControlPr xmlns="http://schemas.microsoft.com/office/spreadsheetml/2009/9/main" objectType="Drop" dropLines="25" dropStyle="combo" dx="16" fmlaLink="$N$45" fmlaRange="OPCIONAIS!$B$79:$B$84" sel="1" val="0"/>
</file>

<file path=xl/ctrlProps/ctrlProp21.xml><?xml version="1.0" encoding="utf-8"?>
<formControlPr xmlns="http://schemas.microsoft.com/office/spreadsheetml/2009/9/main" objectType="Drop" dropLines="25" dropStyle="combo" dx="16" fmlaLink="$N$46" fmlaRange="OPCIONAIS!$B$79:$B$84" sel="1" val="0"/>
</file>

<file path=xl/ctrlProps/ctrlProp22.xml><?xml version="1.0" encoding="utf-8"?>
<formControlPr xmlns="http://schemas.microsoft.com/office/spreadsheetml/2009/9/main" objectType="Drop" dropLines="25" dropStyle="combo" dx="16" fmlaLink="$N$47" fmlaRange="OPCIONAIS!$B$79:$B$84" sel="1" val="0"/>
</file>

<file path=xl/ctrlProps/ctrlProp23.xml><?xml version="1.0" encoding="utf-8"?>
<formControlPr xmlns="http://schemas.microsoft.com/office/spreadsheetml/2009/9/main" objectType="Drop" dropLines="25" dropStyle="combo" dx="16" fmlaLink="$N$49" fmlaRange="OPCIONAIS!$B$106:$B$108" sel="1" val="0"/>
</file>

<file path=xl/ctrlProps/ctrlProp24.xml><?xml version="1.0" encoding="utf-8"?>
<formControlPr xmlns="http://schemas.microsoft.com/office/spreadsheetml/2009/9/main" objectType="Drop" dropLines="25" dropStyle="combo" dx="16" fmlaLink="$N$50" fmlaRange="OPCIONAIS!$B$119:$E$120" sel="1" val="0"/>
</file>

<file path=xl/ctrlProps/ctrlProp25.xml><?xml version="1.0" encoding="utf-8"?>
<formControlPr xmlns="http://schemas.microsoft.com/office/spreadsheetml/2009/9/main" objectType="Drop" dropLines="25" dropStyle="combo" dx="16" fmlaLink="$N$51" fmlaRange="OPCIONAIS!$B$110:$E$112" sel="1" val="0"/>
</file>

<file path=xl/ctrlProps/ctrlProp26.xml><?xml version="1.0" encoding="utf-8"?>
<formControlPr xmlns="http://schemas.microsoft.com/office/spreadsheetml/2009/9/main" objectType="Drop" dropLines="25" dropStyle="combo" dx="16" fmlaLink="$N$48" fmlaRange="OPCIONAIS!$B$86:$B$87" sel="1" val="0"/>
</file>

<file path=xl/ctrlProps/ctrlProp27.xml><?xml version="1.0" encoding="utf-8"?>
<formControlPr xmlns="http://schemas.microsoft.com/office/spreadsheetml/2009/9/main" objectType="Drop" dropLines="18" dropStyle="combo" dx="16" fmlaLink="$N$26" fmlaRange="OPCIONAIS!$B$26:$E$29" sel="1" val="0"/>
</file>

<file path=xl/ctrlProps/ctrlProp28.xml><?xml version="1.0" encoding="utf-8"?>
<formControlPr xmlns="http://schemas.microsoft.com/office/spreadsheetml/2009/9/main" objectType="Drop" dropLines="18" dropStyle="combo" dx="16" fmlaLink="$N$27" fmlaRange="OPCIONAIS!$B$26:$E$29" sel="1" val="0"/>
</file>

<file path=xl/ctrlProps/ctrlProp29.xml><?xml version="1.0" encoding="utf-8"?>
<formControlPr xmlns="http://schemas.microsoft.com/office/spreadsheetml/2009/9/main" objectType="Drop" dropLines="18" dropStyle="combo" dx="16" fmlaLink="$N$28" fmlaRange="OPCIONAIS!$B$26:$E$29" sel="1" val="0"/>
</file>

<file path=xl/ctrlProps/ctrlProp3.xml><?xml version="1.0" encoding="utf-8"?>
<formControlPr xmlns="http://schemas.microsoft.com/office/spreadsheetml/2009/9/main" objectType="Drop" dropLines="25" dropStyle="combo" dx="16" fmlaLink="$N$21" fmlaRange="OPCIONAIS!$B$2:$E$7" sel="1" val="0"/>
</file>

<file path=xl/ctrlProps/ctrlProp30.xml><?xml version="1.0" encoding="utf-8"?>
<formControlPr xmlns="http://schemas.microsoft.com/office/spreadsheetml/2009/9/main" objectType="Drop" dropLines="25" dropStyle="combo" dx="16" fmlaLink="$N$24" fmlaRange="OPCIONAIS!$B$31:$E$34" sel="1" val="0"/>
</file>

<file path=xl/ctrlProps/ctrlProp31.xml><?xml version="1.0" encoding="utf-8"?>
<formControlPr xmlns="http://schemas.microsoft.com/office/spreadsheetml/2009/9/main" objectType="Drop" dropLines="25" dropStyle="combo" dx="16" fmlaLink="$N$22" fmlaRange="OPCIONAIS!$B$9:$E$17" sel="1" val="0"/>
</file>

<file path=xl/ctrlProps/ctrlProp32.xml><?xml version="1.0" encoding="utf-8"?>
<formControlPr xmlns="http://schemas.microsoft.com/office/spreadsheetml/2009/9/main" objectType="Drop" dropLines="5" dropStyle="combo" dx="16" fmlaLink="$N$52" fmlaRange="OPCIONAIS!$B$114:$B$117" sel="1" val="0"/>
</file>

<file path=xl/ctrlProps/ctrlProp4.xml><?xml version="1.0" encoding="utf-8"?>
<formControlPr xmlns="http://schemas.microsoft.com/office/spreadsheetml/2009/9/main" objectType="Drop" dropLines="25" dropStyle="combo" dx="16" fmlaLink="$N$29" fmlaRange="OPCIONAIS!$B$36:$B$38" sel="1" val="0"/>
</file>

<file path=xl/ctrlProps/ctrlProp5.xml><?xml version="1.0" encoding="utf-8"?>
<formControlPr xmlns="http://schemas.microsoft.com/office/spreadsheetml/2009/9/main" objectType="Drop" dropLines="25" dropStyle="combo" dx="16" fmlaLink="$N$30" fmlaRange="OPCIONAIS!$B$36:$B$38" sel="1" val="0"/>
</file>

<file path=xl/ctrlProps/ctrlProp6.xml><?xml version="1.0" encoding="utf-8"?>
<formControlPr xmlns="http://schemas.microsoft.com/office/spreadsheetml/2009/9/main" objectType="Drop" dropLines="25" dropStyle="combo" dx="16" fmlaLink="$N$31" fmlaRange="OPCIONAIS!$B$40:$B$43" sel="1" val="0"/>
</file>

<file path=xl/ctrlProps/ctrlProp7.xml><?xml version="1.0" encoding="utf-8"?>
<formControlPr xmlns="http://schemas.microsoft.com/office/spreadsheetml/2009/9/main" objectType="Drop" dropLines="25" dropStyle="combo" dx="16" fmlaLink="$N$32" fmlaRange="OPCIONAIS!$B$40:$B$43" sel="1" val="0"/>
</file>

<file path=xl/ctrlProps/ctrlProp8.xml><?xml version="1.0" encoding="utf-8"?>
<formControlPr xmlns="http://schemas.microsoft.com/office/spreadsheetml/2009/9/main" objectType="Drop" dropLines="25" dropStyle="combo" dx="16" fmlaLink="$N$33" fmlaRange="OPCIONAIS!$B$40:$B$43" sel="1" val="0"/>
</file>

<file path=xl/ctrlProps/ctrlProp9.xml><?xml version="1.0" encoding="utf-8"?>
<formControlPr xmlns="http://schemas.microsoft.com/office/spreadsheetml/2009/9/main" objectType="Drop" dropLines="25" dropStyle="combo" dx="16" fmlaLink="$N$34" fmlaRange="OPCIONAIS!$B$58:$B$6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54</xdr:row>
      <xdr:rowOff>38100</xdr:rowOff>
    </xdr:from>
    <xdr:to>
      <xdr:col>19</xdr:col>
      <xdr:colOff>66675</xdr:colOff>
      <xdr:row>55</xdr:row>
      <xdr:rowOff>190500</xdr:rowOff>
    </xdr:to>
    <xdr:sp macro="" textlink="">
      <xdr:nvSpPr>
        <xdr:cNvPr id="2124" name="AutoShape 177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/>
        </xdr:cNvSpPr>
      </xdr:nvSpPr>
      <xdr:spPr bwMode="auto">
        <a:xfrm>
          <a:off x="5067300" y="18611850"/>
          <a:ext cx="333375" cy="390525"/>
        </a:xfrm>
        <a:prstGeom prst="downArrow">
          <a:avLst>
            <a:gd name="adj1" fmla="val 48574"/>
            <a:gd name="adj2" fmla="val 51429"/>
          </a:avLst>
        </a:prstGeom>
        <a:solidFill>
          <a:srgbClr val="FF0000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0</xdr:row>
          <xdr:rowOff>0</xdr:rowOff>
        </xdr:from>
        <xdr:to>
          <xdr:col>28</xdr:col>
          <xdr:colOff>257175</xdr:colOff>
          <xdr:row>0</xdr:row>
          <xdr:rowOff>219075</xdr:rowOff>
        </xdr:to>
        <xdr:sp macro="" textlink="">
          <xdr:nvSpPr>
            <xdr:cNvPr id="2051" name="Lista suspensa 60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24</xdr:row>
          <xdr:rowOff>9525</xdr:rowOff>
        </xdr:from>
        <xdr:to>
          <xdr:col>19</xdr:col>
          <xdr:colOff>257175</xdr:colOff>
          <xdr:row>24</xdr:row>
          <xdr:rowOff>228600</xdr:rowOff>
        </xdr:to>
        <xdr:sp macro="" textlink="">
          <xdr:nvSpPr>
            <xdr:cNvPr id="2069" name="Lista suspensa 99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20</xdr:row>
          <xdr:rowOff>9525</xdr:rowOff>
        </xdr:from>
        <xdr:to>
          <xdr:col>19</xdr:col>
          <xdr:colOff>257175</xdr:colOff>
          <xdr:row>20</xdr:row>
          <xdr:rowOff>228600</xdr:rowOff>
        </xdr:to>
        <xdr:sp macro="" textlink="">
          <xdr:nvSpPr>
            <xdr:cNvPr id="2070" name="Lista suspensa 103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28</xdr:row>
          <xdr:rowOff>9525</xdr:rowOff>
        </xdr:from>
        <xdr:to>
          <xdr:col>19</xdr:col>
          <xdr:colOff>257175</xdr:colOff>
          <xdr:row>28</xdr:row>
          <xdr:rowOff>228600</xdr:rowOff>
        </xdr:to>
        <xdr:sp macro="" textlink="">
          <xdr:nvSpPr>
            <xdr:cNvPr id="2071" name="Lista suspensa 108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29</xdr:row>
          <xdr:rowOff>9525</xdr:rowOff>
        </xdr:from>
        <xdr:to>
          <xdr:col>19</xdr:col>
          <xdr:colOff>257175</xdr:colOff>
          <xdr:row>29</xdr:row>
          <xdr:rowOff>228600</xdr:rowOff>
        </xdr:to>
        <xdr:sp macro="" textlink="">
          <xdr:nvSpPr>
            <xdr:cNvPr id="2072" name="Lista suspensa 109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9525</xdr:rowOff>
        </xdr:from>
        <xdr:to>
          <xdr:col>19</xdr:col>
          <xdr:colOff>257175</xdr:colOff>
          <xdr:row>30</xdr:row>
          <xdr:rowOff>228600</xdr:rowOff>
        </xdr:to>
        <xdr:sp macro="" textlink="">
          <xdr:nvSpPr>
            <xdr:cNvPr id="2073" name="Lista suspensa 113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31</xdr:row>
          <xdr:rowOff>9525</xdr:rowOff>
        </xdr:from>
        <xdr:to>
          <xdr:col>19</xdr:col>
          <xdr:colOff>257175</xdr:colOff>
          <xdr:row>31</xdr:row>
          <xdr:rowOff>228600</xdr:rowOff>
        </xdr:to>
        <xdr:sp macro="" textlink="">
          <xdr:nvSpPr>
            <xdr:cNvPr id="2074" name="Lista suspensa 114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32</xdr:row>
          <xdr:rowOff>9525</xdr:rowOff>
        </xdr:from>
        <xdr:to>
          <xdr:col>19</xdr:col>
          <xdr:colOff>257175</xdr:colOff>
          <xdr:row>32</xdr:row>
          <xdr:rowOff>228600</xdr:rowOff>
        </xdr:to>
        <xdr:sp macro="" textlink="">
          <xdr:nvSpPr>
            <xdr:cNvPr id="2075" name="Lista suspensa 115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33</xdr:row>
          <xdr:rowOff>9525</xdr:rowOff>
        </xdr:from>
        <xdr:to>
          <xdr:col>19</xdr:col>
          <xdr:colOff>257175</xdr:colOff>
          <xdr:row>33</xdr:row>
          <xdr:rowOff>228600</xdr:rowOff>
        </xdr:to>
        <xdr:sp macro="" textlink="">
          <xdr:nvSpPr>
            <xdr:cNvPr id="2076" name="Lista suspensa 125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34</xdr:row>
          <xdr:rowOff>9525</xdr:rowOff>
        </xdr:from>
        <xdr:to>
          <xdr:col>19</xdr:col>
          <xdr:colOff>257175</xdr:colOff>
          <xdr:row>34</xdr:row>
          <xdr:rowOff>228600</xdr:rowOff>
        </xdr:to>
        <xdr:sp macro="" textlink="">
          <xdr:nvSpPr>
            <xdr:cNvPr id="2077" name="Lista suspensa 126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35</xdr:row>
          <xdr:rowOff>9525</xdr:rowOff>
        </xdr:from>
        <xdr:to>
          <xdr:col>19</xdr:col>
          <xdr:colOff>257175</xdr:colOff>
          <xdr:row>35</xdr:row>
          <xdr:rowOff>228600</xdr:rowOff>
        </xdr:to>
        <xdr:sp macro="" textlink="">
          <xdr:nvSpPr>
            <xdr:cNvPr id="2078" name="Lista suspensa 127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36</xdr:row>
          <xdr:rowOff>9525</xdr:rowOff>
        </xdr:from>
        <xdr:to>
          <xdr:col>19</xdr:col>
          <xdr:colOff>257175</xdr:colOff>
          <xdr:row>36</xdr:row>
          <xdr:rowOff>228600</xdr:rowOff>
        </xdr:to>
        <xdr:sp macro="" textlink="">
          <xdr:nvSpPr>
            <xdr:cNvPr id="2079" name="Lista suspensa 129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37</xdr:row>
          <xdr:rowOff>9525</xdr:rowOff>
        </xdr:from>
        <xdr:to>
          <xdr:col>19</xdr:col>
          <xdr:colOff>257175</xdr:colOff>
          <xdr:row>37</xdr:row>
          <xdr:rowOff>228600</xdr:rowOff>
        </xdr:to>
        <xdr:sp macro="" textlink="">
          <xdr:nvSpPr>
            <xdr:cNvPr id="2080" name="Lista suspensa 130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38</xdr:row>
          <xdr:rowOff>9525</xdr:rowOff>
        </xdr:from>
        <xdr:to>
          <xdr:col>19</xdr:col>
          <xdr:colOff>257175</xdr:colOff>
          <xdr:row>38</xdr:row>
          <xdr:rowOff>228600</xdr:rowOff>
        </xdr:to>
        <xdr:sp macro="" textlink="">
          <xdr:nvSpPr>
            <xdr:cNvPr id="2081" name="Lista suspensa 131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39</xdr:row>
          <xdr:rowOff>9525</xdr:rowOff>
        </xdr:from>
        <xdr:to>
          <xdr:col>19</xdr:col>
          <xdr:colOff>257175</xdr:colOff>
          <xdr:row>39</xdr:row>
          <xdr:rowOff>228600</xdr:rowOff>
        </xdr:to>
        <xdr:sp macro="" textlink="">
          <xdr:nvSpPr>
            <xdr:cNvPr id="2082" name="Lista suspensa 132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40</xdr:row>
          <xdr:rowOff>9525</xdr:rowOff>
        </xdr:from>
        <xdr:to>
          <xdr:col>19</xdr:col>
          <xdr:colOff>257175</xdr:colOff>
          <xdr:row>40</xdr:row>
          <xdr:rowOff>228600</xdr:rowOff>
        </xdr:to>
        <xdr:sp macro="" textlink="">
          <xdr:nvSpPr>
            <xdr:cNvPr id="2083" name="Lista suspensa 133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41</xdr:row>
          <xdr:rowOff>9525</xdr:rowOff>
        </xdr:from>
        <xdr:to>
          <xdr:col>19</xdr:col>
          <xdr:colOff>257175</xdr:colOff>
          <xdr:row>41</xdr:row>
          <xdr:rowOff>228600</xdr:rowOff>
        </xdr:to>
        <xdr:sp macro="" textlink="">
          <xdr:nvSpPr>
            <xdr:cNvPr id="2084" name="Lista suspensa 134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42</xdr:row>
          <xdr:rowOff>9525</xdr:rowOff>
        </xdr:from>
        <xdr:to>
          <xdr:col>19</xdr:col>
          <xdr:colOff>257175</xdr:colOff>
          <xdr:row>42</xdr:row>
          <xdr:rowOff>228600</xdr:rowOff>
        </xdr:to>
        <xdr:sp macro="" textlink="">
          <xdr:nvSpPr>
            <xdr:cNvPr id="2085" name="Lista suspensa 135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43</xdr:row>
          <xdr:rowOff>9525</xdr:rowOff>
        </xdr:from>
        <xdr:to>
          <xdr:col>19</xdr:col>
          <xdr:colOff>257175</xdr:colOff>
          <xdr:row>43</xdr:row>
          <xdr:rowOff>228600</xdr:rowOff>
        </xdr:to>
        <xdr:sp macro="" textlink="">
          <xdr:nvSpPr>
            <xdr:cNvPr id="2086" name="Lista suspensa 136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44</xdr:row>
          <xdr:rowOff>9525</xdr:rowOff>
        </xdr:from>
        <xdr:to>
          <xdr:col>19</xdr:col>
          <xdr:colOff>257175</xdr:colOff>
          <xdr:row>44</xdr:row>
          <xdr:rowOff>228600</xdr:rowOff>
        </xdr:to>
        <xdr:sp macro="" textlink="">
          <xdr:nvSpPr>
            <xdr:cNvPr id="2087" name="Lista suspensa 137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45</xdr:row>
          <xdr:rowOff>9525</xdr:rowOff>
        </xdr:from>
        <xdr:to>
          <xdr:col>19</xdr:col>
          <xdr:colOff>257175</xdr:colOff>
          <xdr:row>45</xdr:row>
          <xdr:rowOff>228600</xdr:rowOff>
        </xdr:to>
        <xdr:sp macro="" textlink="">
          <xdr:nvSpPr>
            <xdr:cNvPr id="2088" name="Lista suspensa 138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46</xdr:row>
          <xdr:rowOff>9525</xdr:rowOff>
        </xdr:from>
        <xdr:to>
          <xdr:col>19</xdr:col>
          <xdr:colOff>257175</xdr:colOff>
          <xdr:row>46</xdr:row>
          <xdr:rowOff>228600</xdr:rowOff>
        </xdr:to>
        <xdr:sp macro="" textlink="">
          <xdr:nvSpPr>
            <xdr:cNvPr id="2089" name="Lista suspensa 139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48</xdr:row>
          <xdr:rowOff>9525</xdr:rowOff>
        </xdr:from>
        <xdr:to>
          <xdr:col>19</xdr:col>
          <xdr:colOff>257175</xdr:colOff>
          <xdr:row>48</xdr:row>
          <xdr:rowOff>228600</xdr:rowOff>
        </xdr:to>
        <xdr:sp macro="" textlink="">
          <xdr:nvSpPr>
            <xdr:cNvPr id="2090" name="Lista suspensa 15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49</xdr:row>
          <xdr:rowOff>9525</xdr:rowOff>
        </xdr:from>
        <xdr:to>
          <xdr:col>19</xdr:col>
          <xdr:colOff>257175</xdr:colOff>
          <xdr:row>49</xdr:row>
          <xdr:rowOff>228600</xdr:rowOff>
        </xdr:to>
        <xdr:sp macro="" textlink="">
          <xdr:nvSpPr>
            <xdr:cNvPr id="2091" name="Lista suspensa 160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50</xdr:row>
          <xdr:rowOff>9525</xdr:rowOff>
        </xdr:from>
        <xdr:to>
          <xdr:col>19</xdr:col>
          <xdr:colOff>257175</xdr:colOff>
          <xdr:row>50</xdr:row>
          <xdr:rowOff>228600</xdr:rowOff>
        </xdr:to>
        <xdr:sp macro="" textlink="">
          <xdr:nvSpPr>
            <xdr:cNvPr id="2092" name="Lista suspensa 16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47</xdr:row>
          <xdr:rowOff>9525</xdr:rowOff>
        </xdr:from>
        <xdr:to>
          <xdr:col>19</xdr:col>
          <xdr:colOff>257175</xdr:colOff>
          <xdr:row>47</xdr:row>
          <xdr:rowOff>228600</xdr:rowOff>
        </xdr:to>
        <xdr:sp macro="" textlink="">
          <xdr:nvSpPr>
            <xdr:cNvPr id="2093" name="Lista suspensa 221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25</xdr:row>
          <xdr:rowOff>9525</xdr:rowOff>
        </xdr:from>
        <xdr:to>
          <xdr:col>19</xdr:col>
          <xdr:colOff>257175</xdr:colOff>
          <xdr:row>25</xdr:row>
          <xdr:rowOff>228600</xdr:rowOff>
        </xdr:to>
        <xdr:sp macro="" textlink="">
          <xdr:nvSpPr>
            <xdr:cNvPr id="2094" name="Lista suspensa 243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26</xdr:row>
          <xdr:rowOff>9525</xdr:rowOff>
        </xdr:from>
        <xdr:to>
          <xdr:col>19</xdr:col>
          <xdr:colOff>257175</xdr:colOff>
          <xdr:row>26</xdr:row>
          <xdr:rowOff>228600</xdr:rowOff>
        </xdr:to>
        <xdr:sp macro="" textlink="">
          <xdr:nvSpPr>
            <xdr:cNvPr id="2095" name="Lista suspensa 244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27</xdr:row>
          <xdr:rowOff>9525</xdr:rowOff>
        </xdr:from>
        <xdr:to>
          <xdr:col>19</xdr:col>
          <xdr:colOff>257175</xdr:colOff>
          <xdr:row>27</xdr:row>
          <xdr:rowOff>228600</xdr:rowOff>
        </xdr:to>
        <xdr:sp macro="" textlink="">
          <xdr:nvSpPr>
            <xdr:cNvPr id="2096" name="Lista suspensa 245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23</xdr:row>
          <xdr:rowOff>9525</xdr:rowOff>
        </xdr:from>
        <xdr:to>
          <xdr:col>19</xdr:col>
          <xdr:colOff>257175</xdr:colOff>
          <xdr:row>23</xdr:row>
          <xdr:rowOff>228600</xdr:rowOff>
        </xdr:to>
        <xdr:sp macro="" textlink="">
          <xdr:nvSpPr>
            <xdr:cNvPr id="2097" name="Lista suspensa 434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21</xdr:row>
          <xdr:rowOff>9525</xdr:rowOff>
        </xdr:from>
        <xdr:to>
          <xdr:col>19</xdr:col>
          <xdr:colOff>257175</xdr:colOff>
          <xdr:row>21</xdr:row>
          <xdr:rowOff>228600</xdr:rowOff>
        </xdr:to>
        <xdr:sp macro="" textlink="">
          <xdr:nvSpPr>
            <xdr:cNvPr id="2098" name="Lista suspensa 435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51</xdr:row>
          <xdr:rowOff>9525</xdr:rowOff>
        </xdr:from>
        <xdr:to>
          <xdr:col>19</xdr:col>
          <xdr:colOff>257175</xdr:colOff>
          <xdr:row>51</xdr:row>
          <xdr:rowOff>228600</xdr:rowOff>
        </xdr:to>
        <xdr:sp macro="" textlink="">
          <xdr:nvSpPr>
            <xdr:cNvPr id="2102" name="Lista suspensa 533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114300</xdr:colOff>
      <xdr:row>0</xdr:row>
      <xdr:rowOff>76200</xdr:rowOff>
    </xdr:from>
    <xdr:to>
      <xdr:col>6</xdr:col>
      <xdr:colOff>118191</xdr:colOff>
      <xdr:row>1</xdr:row>
      <xdr:rowOff>142875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76200"/>
          <a:ext cx="1337391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zoomScale="90" zoomScaleNormal="90" workbookViewId="0">
      <selection activeCell="S33" sqref="S33"/>
    </sheetView>
  </sheetViews>
  <sheetFormatPr defaultRowHeight="18" customHeight="1" x14ac:dyDescent="0.3"/>
  <cols>
    <col min="1" max="3" width="5.375" style="1" customWidth="1"/>
    <col min="4" max="6" width="9" style="1" customWidth="1"/>
    <col min="7" max="17" width="10.75" style="131" customWidth="1"/>
    <col min="18" max="18" width="3.875" style="1" customWidth="1"/>
    <col min="19" max="16384" width="9" style="1"/>
  </cols>
  <sheetData>
    <row r="1" spans="2:23" ht="3" customHeight="1" thickBot="1" x14ac:dyDescent="0.35"/>
    <row r="2" spans="2:23" ht="15.75" customHeight="1" x14ac:dyDescent="0.3">
      <c r="B2" s="223" t="s">
        <v>960</v>
      </c>
      <c r="C2" s="224"/>
      <c r="D2" s="209" t="s">
        <v>0</v>
      </c>
      <c r="E2" s="210"/>
      <c r="F2" s="210"/>
      <c r="G2" s="229" t="s">
        <v>1</v>
      </c>
      <c r="H2" s="229"/>
      <c r="I2" s="229"/>
      <c r="J2" s="229"/>
      <c r="K2" s="229"/>
      <c r="L2" s="229"/>
      <c r="M2" s="229"/>
      <c r="N2" s="229"/>
      <c r="O2" s="229"/>
      <c r="P2" s="229"/>
      <c r="Q2" s="230"/>
      <c r="S2" s="195" t="s">
        <v>987</v>
      </c>
      <c r="T2" s="195"/>
      <c r="U2" s="195"/>
      <c r="V2" s="195"/>
      <c r="W2" s="195"/>
    </row>
    <row r="3" spans="2:23" ht="15.75" customHeight="1" x14ac:dyDescent="0.3">
      <c r="B3" s="225"/>
      <c r="C3" s="226"/>
      <c r="D3" s="211"/>
      <c r="E3" s="212"/>
      <c r="F3" s="212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2"/>
      <c r="S3" s="195"/>
      <c r="T3" s="195"/>
      <c r="U3" s="195"/>
      <c r="V3" s="195"/>
      <c r="W3" s="195"/>
    </row>
    <row r="4" spans="2:23" ht="15.75" customHeight="1" x14ac:dyDescent="0.3">
      <c r="B4" s="225"/>
      <c r="C4" s="226"/>
      <c r="D4" s="213" t="s">
        <v>2</v>
      </c>
      <c r="E4" s="214"/>
      <c r="F4" s="214"/>
      <c r="G4" s="233" t="s">
        <v>3</v>
      </c>
      <c r="H4" s="233"/>
      <c r="I4" s="233"/>
      <c r="J4" s="233"/>
      <c r="K4" s="233"/>
      <c r="L4" s="233"/>
      <c r="M4" s="233"/>
      <c r="N4" s="233"/>
      <c r="O4" s="233"/>
      <c r="P4" s="233"/>
      <c r="Q4" s="234"/>
      <c r="S4" s="195"/>
      <c r="T4" s="195"/>
      <c r="U4" s="195"/>
      <c r="V4" s="195"/>
      <c r="W4" s="195"/>
    </row>
    <row r="5" spans="2:23" ht="15.75" customHeight="1" x14ac:dyDescent="0.3">
      <c r="B5" s="225"/>
      <c r="C5" s="226"/>
      <c r="D5" s="213"/>
      <c r="E5" s="214"/>
      <c r="F5" s="214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4"/>
      <c r="S5" s="195"/>
      <c r="T5" s="195"/>
      <c r="U5" s="195"/>
      <c r="V5" s="195"/>
      <c r="W5" s="195"/>
    </row>
    <row r="6" spans="2:23" ht="15.75" customHeight="1" x14ac:dyDescent="0.3">
      <c r="B6" s="225"/>
      <c r="C6" s="226"/>
      <c r="D6" s="211" t="s">
        <v>4</v>
      </c>
      <c r="E6" s="212"/>
      <c r="F6" s="212"/>
      <c r="G6" s="231" t="s">
        <v>936</v>
      </c>
      <c r="H6" s="231"/>
      <c r="I6" s="231"/>
      <c r="J6" s="231"/>
      <c r="K6" s="231"/>
      <c r="L6" s="231"/>
      <c r="M6" s="231"/>
      <c r="N6" s="231"/>
      <c r="O6" s="231"/>
      <c r="P6" s="231"/>
      <c r="Q6" s="232"/>
      <c r="S6" s="195"/>
      <c r="T6" s="195"/>
      <c r="U6" s="195"/>
      <c r="V6" s="195"/>
      <c r="W6" s="195"/>
    </row>
    <row r="7" spans="2:23" ht="15.75" customHeight="1" x14ac:dyDescent="0.3">
      <c r="B7" s="225"/>
      <c r="C7" s="226"/>
      <c r="D7" s="211"/>
      <c r="E7" s="212"/>
      <c r="F7" s="212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2"/>
      <c r="S7" s="195"/>
      <c r="T7" s="195"/>
      <c r="U7" s="195"/>
      <c r="V7" s="195"/>
      <c r="W7" s="195"/>
    </row>
    <row r="8" spans="2:23" ht="15.75" customHeight="1" x14ac:dyDescent="0.3">
      <c r="B8" s="225"/>
      <c r="C8" s="226"/>
      <c r="D8" s="213" t="s">
        <v>5</v>
      </c>
      <c r="E8" s="214"/>
      <c r="F8" s="214"/>
      <c r="G8" s="233" t="s">
        <v>969</v>
      </c>
      <c r="H8" s="233"/>
      <c r="I8" s="233"/>
      <c r="J8" s="233"/>
      <c r="K8" s="233"/>
      <c r="L8" s="233"/>
      <c r="M8" s="233"/>
      <c r="N8" s="233"/>
      <c r="O8" s="233"/>
      <c r="P8" s="233"/>
      <c r="Q8" s="234"/>
      <c r="S8" s="195"/>
      <c r="T8" s="195"/>
      <c r="U8" s="195"/>
      <c r="V8" s="195"/>
      <c r="W8" s="195"/>
    </row>
    <row r="9" spans="2:23" ht="15.75" customHeight="1" thickBot="1" x14ac:dyDescent="0.35">
      <c r="B9" s="227"/>
      <c r="C9" s="228"/>
      <c r="D9" s="235"/>
      <c r="E9" s="236"/>
      <c r="F9" s="236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8"/>
      <c r="S9" s="195"/>
      <c r="T9" s="195"/>
      <c r="U9" s="195"/>
      <c r="V9" s="195"/>
      <c r="W9" s="195"/>
    </row>
    <row r="10" spans="2:23" ht="13.5" customHeight="1" x14ac:dyDescent="0.3">
      <c r="B10" s="168" t="s">
        <v>961</v>
      </c>
      <c r="C10" s="169"/>
      <c r="D10" s="215" t="s">
        <v>976</v>
      </c>
      <c r="E10" s="216"/>
      <c r="F10" s="216"/>
      <c r="G10" s="219" t="s">
        <v>970</v>
      </c>
      <c r="H10" s="219"/>
      <c r="I10" s="219"/>
      <c r="J10" s="219"/>
      <c r="K10" s="219"/>
      <c r="L10" s="219"/>
      <c r="M10" s="219"/>
      <c r="N10" s="219"/>
      <c r="O10" s="219"/>
      <c r="P10" s="219"/>
      <c r="Q10" s="220"/>
      <c r="S10" s="195"/>
      <c r="T10" s="195"/>
      <c r="U10" s="195"/>
      <c r="V10" s="195"/>
      <c r="W10" s="195"/>
    </row>
    <row r="11" spans="2:23" ht="13.5" customHeight="1" x14ac:dyDescent="0.3">
      <c r="B11" s="170"/>
      <c r="C11" s="171"/>
      <c r="D11" s="217"/>
      <c r="E11" s="218"/>
      <c r="F11" s="218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2"/>
      <c r="S11" s="195"/>
      <c r="T11" s="195"/>
      <c r="U11" s="195"/>
      <c r="V11" s="195"/>
      <c r="W11" s="195"/>
    </row>
    <row r="12" spans="2:23" ht="13.5" customHeight="1" x14ac:dyDescent="0.3">
      <c r="B12" s="170"/>
      <c r="C12" s="171"/>
      <c r="D12" s="183" t="s">
        <v>7</v>
      </c>
      <c r="E12" s="184"/>
      <c r="F12" s="184"/>
      <c r="G12" s="185" t="s">
        <v>954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6"/>
      <c r="S12" s="195"/>
      <c r="T12" s="195"/>
      <c r="U12" s="195"/>
      <c r="V12" s="195"/>
      <c r="W12" s="195"/>
    </row>
    <row r="13" spans="2:23" ht="13.5" customHeight="1" x14ac:dyDescent="0.3">
      <c r="B13" s="170"/>
      <c r="C13" s="171"/>
      <c r="D13" s="187"/>
      <c r="E13" s="188"/>
      <c r="F13" s="188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90"/>
      <c r="S13" s="195"/>
      <c r="T13" s="195"/>
      <c r="U13" s="195"/>
      <c r="V13" s="195"/>
      <c r="W13" s="195"/>
    </row>
    <row r="14" spans="2:23" ht="13.5" customHeight="1" x14ac:dyDescent="0.3">
      <c r="B14" s="170"/>
      <c r="C14" s="171"/>
      <c r="D14" s="191" t="s">
        <v>971</v>
      </c>
      <c r="E14" s="192"/>
      <c r="F14" s="192"/>
      <c r="G14" s="193" t="s">
        <v>972</v>
      </c>
      <c r="H14" s="193"/>
      <c r="I14" s="193"/>
      <c r="J14" s="193"/>
      <c r="K14" s="193"/>
      <c r="L14" s="193"/>
      <c r="M14" s="193"/>
      <c r="N14" s="193"/>
      <c r="O14" s="193"/>
      <c r="P14" s="193"/>
      <c r="Q14" s="194"/>
      <c r="S14" s="195"/>
      <c r="T14" s="195"/>
      <c r="U14" s="195"/>
      <c r="V14" s="195"/>
      <c r="W14" s="195"/>
    </row>
    <row r="15" spans="2:23" ht="13.5" customHeight="1" x14ac:dyDescent="0.3">
      <c r="B15" s="170"/>
      <c r="C15" s="171"/>
      <c r="D15" s="191"/>
      <c r="E15" s="192"/>
      <c r="F15" s="192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4"/>
      <c r="S15" s="195"/>
      <c r="T15" s="195"/>
      <c r="U15" s="195"/>
      <c r="V15" s="195"/>
      <c r="W15" s="195"/>
    </row>
    <row r="16" spans="2:23" ht="13.5" customHeight="1" x14ac:dyDescent="0.3">
      <c r="B16" s="170"/>
      <c r="C16" s="171"/>
      <c r="D16" s="183" t="s">
        <v>8</v>
      </c>
      <c r="E16" s="184"/>
      <c r="F16" s="184"/>
      <c r="G16" s="185" t="s">
        <v>955</v>
      </c>
      <c r="H16" s="185"/>
      <c r="I16" s="185"/>
      <c r="J16" s="185"/>
      <c r="K16" s="185"/>
      <c r="L16" s="185"/>
      <c r="M16" s="185"/>
      <c r="N16" s="185"/>
      <c r="O16" s="185"/>
      <c r="P16" s="185"/>
      <c r="Q16" s="186"/>
      <c r="S16" s="195"/>
      <c r="T16" s="195"/>
      <c r="U16" s="195"/>
      <c r="V16" s="195"/>
      <c r="W16" s="195"/>
    </row>
    <row r="17" spans="1:23" ht="13.5" customHeight="1" x14ac:dyDescent="0.3">
      <c r="B17" s="170"/>
      <c r="C17" s="171"/>
      <c r="D17" s="183"/>
      <c r="E17" s="184"/>
      <c r="F17" s="184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6"/>
      <c r="S17" s="195"/>
      <c r="T17" s="195"/>
      <c r="U17" s="195"/>
      <c r="V17" s="195"/>
      <c r="W17" s="195"/>
    </row>
    <row r="18" spans="1:23" ht="13.5" customHeight="1" x14ac:dyDescent="0.3">
      <c r="B18" s="170"/>
      <c r="C18" s="171"/>
      <c r="D18" s="191" t="s">
        <v>956</v>
      </c>
      <c r="E18" s="192"/>
      <c r="F18" s="192"/>
      <c r="G18" s="193" t="s">
        <v>957</v>
      </c>
      <c r="H18" s="193"/>
      <c r="I18" s="193"/>
      <c r="J18" s="193"/>
      <c r="K18" s="193"/>
      <c r="L18" s="193"/>
      <c r="M18" s="193"/>
      <c r="N18" s="193"/>
      <c r="O18" s="193"/>
      <c r="P18" s="193"/>
      <c r="Q18" s="194"/>
      <c r="S18" s="195"/>
      <c r="T18" s="195"/>
      <c r="U18" s="195"/>
      <c r="V18" s="195"/>
      <c r="W18" s="195"/>
    </row>
    <row r="19" spans="1:23" ht="13.5" customHeight="1" x14ac:dyDescent="0.3">
      <c r="B19" s="170"/>
      <c r="C19" s="171"/>
      <c r="D19" s="191"/>
      <c r="E19" s="192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4"/>
      <c r="S19" s="195"/>
      <c r="T19" s="195"/>
      <c r="U19" s="195"/>
      <c r="V19" s="195"/>
      <c r="W19" s="195"/>
    </row>
    <row r="20" spans="1:23" ht="13.5" customHeight="1" x14ac:dyDescent="0.3">
      <c r="B20" s="170"/>
      <c r="C20" s="171"/>
      <c r="D20" s="183" t="s">
        <v>9</v>
      </c>
      <c r="E20" s="184"/>
      <c r="F20" s="184"/>
      <c r="G20" s="185" t="s">
        <v>958</v>
      </c>
      <c r="H20" s="185"/>
      <c r="I20" s="185"/>
      <c r="J20" s="185"/>
      <c r="K20" s="185"/>
      <c r="L20" s="185"/>
      <c r="M20" s="185"/>
      <c r="N20" s="185"/>
      <c r="O20" s="185"/>
      <c r="P20" s="185"/>
      <c r="Q20" s="186"/>
      <c r="S20" s="195"/>
      <c r="T20" s="195"/>
      <c r="U20" s="195"/>
      <c r="V20" s="195"/>
      <c r="W20" s="195"/>
    </row>
    <row r="21" spans="1:23" ht="13.5" customHeight="1" x14ac:dyDescent="0.3">
      <c r="A21" s="1" t="s">
        <v>25</v>
      </c>
      <c r="B21" s="170"/>
      <c r="C21" s="171"/>
      <c r="D21" s="183"/>
      <c r="E21" s="184"/>
      <c r="F21" s="184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6"/>
      <c r="S21" s="195"/>
      <c r="T21" s="195"/>
      <c r="U21" s="195"/>
      <c r="V21" s="195"/>
      <c r="W21" s="195"/>
    </row>
    <row r="22" spans="1:23" ht="13.5" customHeight="1" x14ac:dyDescent="0.3">
      <c r="B22" s="170"/>
      <c r="C22" s="171"/>
      <c r="D22" s="191" t="s">
        <v>10</v>
      </c>
      <c r="E22" s="192"/>
      <c r="F22" s="192"/>
      <c r="G22" s="193" t="s">
        <v>959</v>
      </c>
      <c r="H22" s="193"/>
      <c r="I22" s="193"/>
      <c r="J22" s="193"/>
      <c r="K22" s="193"/>
      <c r="L22" s="193"/>
      <c r="M22" s="193"/>
      <c r="N22" s="193"/>
      <c r="O22" s="193"/>
      <c r="P22" s="193"/>
      <c r="Q22" s="194"/>
      <c r="S22" s="195"/>
      <c r="T22" s="195"/>
      <c r="U22" s="195"/>
      <c r="V22" s="195"/>
      <c r="W22" s="195"/>
    </row>
    <row r="23" spans="1:23" ht="13.5" customHeight="1" x14ac:dyDescent="0.3">
      <c r="B23" s="170"/>
      <c r="C23" s="171"/>
      <c r="D23" s="191"/>
      <c r="E23" s="192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4"/>
      <c r="S23" s="195"/>
      <c r="T23" s="195"/>
      <c r="U23" s="195"/>
      <c r="V23" s="195"/>
      <c r="W23" s="195"/>
    </row>
    <row r="24" spans="1:23" ht="13.5" customHeight="1" x14ac:dyDescent="0.3">
      <c r="B24" s="170"/>
      <c r="C24" s="171"/>
      <c r="D24" s="191"/>
      <c r="E24" s="192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4"/>
      <c r="S24" s="195"/>
      <c r="T24" s="195"/>
      <c r="U24" s="195"/>
      <c r="V24" s="195"/>
      <c r="W24" s="195"/>
    </row>
    <row r="25" spans="1:23" ht="12" customHeight="1" x14ac:dyDescent="0.3">
      <c r="B25" s="170"/>
      <c r="C25" s="171"/>
      <c r="D25" s="172" t="s">
        <v>11</v>
      </c>
      <c r="E25" s="173"/>
      <c r="F25" s="173"/>
      <c r="G25" s="174" t="s">
        <v>982</v>
      </c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S25" s="195"/>
      <c r="T25" s="195"/>
      <c r="U25" s="195"/>
      <c r="V25" s="195"/>
      <c r="W25" s="195"/>
    </row>
    <row r="26" spans="1:23" ht="12" customHeight="1" x14ac:dyDescent="0.3">
      <c r="B26" s="170"/>
      <c r="C26" s="171"/>
      <c r="D26" s="172"/>
      <c r="E26" s="173"/>
      <c r="F26" s="173"/>
      <c r="G26" s="177"/>
      <c r="H26" s="178"/>
      <c r="I26" s="178"/>
      <c r="J26" s="178"/>
      <c r="K26" s="178"/>
      <c r="L26" s="178"/>
      <c r="M26" s="178"/>
      <c r="N26" s="178"/>
      <c r="O26" s="178"/>
      <c r="P26" s="178"/>
      <c r="Q26" s="179"/>
      <c r="S26" s="195"/>
      <c r="T26" s="195"/>
      <c r="U26" s="195"/>
      <c r="V26" s="195"/>
      <c r="W26" s="195"/>
    </row>
    <row r="27" spans="1:23" ht="12" customHeight="1" x14ac:dyDescent="0.3">
      <c r="B27" s="170"/>
      <c r="C27" s="171"/>
      <c r="D27" s="172"/>
      <c r="E27" s="173"/>
      <c r="F27" s="173"/>
      <c r="G27" s="177"/>
      <c r="H27" s="178"/>
      <c r="I27" s="178"/>
      <c r="J27" s="178"/>
      <c r="K27" s="178"/>
      <c r="L27" s="178"/>
      <c r="M27" s="178"/>
      <c r="N27" s="178"/>
      <c r="O27" s="178"/>
      <c r="P27" s="178"/>
      <c r="Q27" s="179"/>
      <c r="S27" s="195"/>
      <c r="T27" s="195"/>
      <c r="U27" s="195"/>
      <c r="V27" s="195"/>
      <c r="W27" s="195"/>
    </row>
    <row r="28" spans="1:23" ht="12" customHeight="1" x14ac:dyDescent="0.3">
      <c r="B28" s="170"/>
      <c r="C28" s="171"/>
      <c r="D28" s="172"/>
      <c r="E28" s="173"/>
      <c r="F28" s="173"/>
      <c r="G28" s="180"/>
      <c r="H28" s="181"/>
      <c r="I28" s="181"/>
      <c r="J28" s="181"/>
      <c r="K28" s="181"/>
      <c r="L28" s="181"/>
      <c r="M28" s="181"/>
      <c r="N28" s="181"/>
      <c r="O28" s="181"/>
      <c r="P28" s="181"/>
      <c r="Q28" s="182"/>
      <c r="S28" s="195"/>
      <c r="T28" s="195"/>
      <c r="U28" s="195"/>
      <c r="V28" s="195"/>
      <c r="W28" s="195"/>
    </row>
    <row r="29" spans="1:23" ht="12" customHeight="1" x14ac:dyDescent="0.3">
      <c r="B29" s="170"/>
      <c r="C29" s="171"/>
      <c r="D29" s="196" t="s">
        <v>12</v>
      </c>
      <c r="E29" s="197"/>
      <c r="F29" s="197"/>
      <c r="G29" s="200" t="s">
        <v>983</v>
      </c>
      <c r="H29" s="201"/>
      <c r="I29" s="201"/>
      <c r="J29" s="201"/>
      <c r="K29" s="201"/>
      <c r="L29" s="201"/>
      <c r="M29" s="201"/>
      <c r="N29" s="201"/>
      <c r="O29" s="201"/>
      <c r="P29" s="201"/>
      <c r="Q29" s="202"/>
      <c r="S29" s="195"/>
      <c r="T29" s="195"/>
      <c r="U29" s="195"/>
      <c r="V29" s="195"/>
      <c r="W29" s="195"/>
    </row>
    <row r="30" spans="1:23" ht="12" customHeight="1" x14ac:dyDescent="0.3">
      <c r="B30" s="170"/>
      <c r="C30" s="171"/>
      <c r="D30" s="196"/>
      <c r="E30" s="197"/>
      <c r="F30" s="197"/>
      <c r="G30" s="203"/>
      <c r="H30" s="204"/>
      <c r="I30" s="204"/>
      <c r="J30" s="204"/>
      <c r="K30" s="204"/>
      <c r="L30" s="204"/>
      <c r="M30" s="204"/>
      <c r="N30" s="204"/>
      <c r="O30" s="204"/>
      <c r="P30" s="204"/>
      <c r="Q30" s="205"/>
      <c r="S30" s="195"/>
      <c r="T30" s="195"/>
      <c r="U30" s="195"/>
      <c r="V30" s="195"/>
      <c r="W30" s="195"/>
    </row>
    <row r="31" spans="1:23" ht="12" customHeight="1" x14ac:dyDescent="0.3">
      <c r="B31" s="170"/>
      <c r="C31" s="171"/>
      <c r="D31" s="196"/>
      <c r="E31" s="197"/>
      <c r="F31" s="197"/>
      <c r="G31" s="203"/>
      <c r="H31" s="204"/>
      <c r="I31" s="204"/>
      <c r="J31" s="204"/>
      <c r="K31" s="204"/>
      <c r="L31" s="204"/>
      <c r="M31" s="204"/>
      <c r="N31" s="204"/>
      <c r="O31" s="204"/>
      <c r="P31" s="204"/>
      <c r="Q31" s="205"/>
      <c r="S31" s="195"/>
      <c r="T31" s="195"/>
      <c r="U31" s="195"/>
      <c r="V31" s="195"/>
      <c r="W31" s="195"/>
    </row>
    <row r="32" spans="1:23" ht="12" customHeight="1" thickBot="1" x14ac:dyDescent="0.35">
      <c r="B32" s="170"/>
      <c r="C32" s="171"/>
      <c r="D32" s="198"/>
      <c r="E32" s="199"/>
      <c r="F32" s="199"/>
      <c r="G32" s="206"/>
      <c r="H32" s="207"/>
      <c r="I32" s="207"/>
      <c r="J32" s="207"/>
      <c r="K32" s="207"/>
      <c r="L32" s="207"/>
      <c r="M32" s="207"/>
      <c r="N32" s="207"/>
      <c r="O32" s="207"/>
      <c r="P32" s="207"/>
      <c r="Q32" s="208"/>
      <c r="S32" s="195"/>
      <c r="T32" s="195"/>
      <c r="U32" s="195"/>
      <c r="V32" s="195"/>
      <c r="W32" s="195"/>
    </row>
    <row r="33" spans="2:17" ht="12" customHeight="1" x14ac:dyDescent="0.3">
      <c r="B33" s="170"/>
      <c r="C33" s="171"/>
      <c r="D33" s="172" t="s">
        <v>984</v>
      </c>
      <c r="E33" s="173"/>
      <c r="F33" s="173"/>
      <c r="G33" s="174" t="s">
        <v>985</v>
      </c>
      <c r="H33" s="175"/>
      <c r="I33" s="175"/>
      <c r="J33" s="175"/>
      <c r="K33" s="175"/>
      <c r="L33" s="175"/>
      <c r="M33" s="175"/>
      <c r="N33" s="175"/>
      <c r="O33" s="175"/>
      <c r="P33" s="175"/>
      <c r="Q33" s="176"/>
    </row>
    <row r="34" spans="2:17" ht="12" customHeight="1" x14ac:dyDescent="0.3">
      <c r="B34" s="170"/>
      <c r="C34" s="171"/>
      <c r="D34" s="172"/>
      <c r="E34" s="173"/>
      <c r="F34" s="173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9"/>
    </row>
    <row r="35" spans="2:17" ht="12" customHeight="1" x14ac:dyDescent="0.3">
      <c r="B35" s="170"/>
      <c r="C35" s="171"/>
      <c r="D35" s="172"/>
      <c r="E35" s="173"/>
      <c r="F35" s="173"/>
      <c r="G35" s="177"/>
      <c r="H35" s="178"/>
      <c r="I35" s="178"/>
      <c r="J35" s="178"/>
      <c r="K35" s="178"/>
      <c r="L35" s="178"/>
      <c r="M35" s="178"/>
      <c r="N35" s="178"/>
      <c r="O35" s="178"/>
      <c r="P35" s="178"/>
      <c r="Q35" s="179"/>
    </row>
    <row r="36" spans="2:17" ht="12" customHeight="1" x14ac:dyDescent="0.3">
      <c r="B36" s="170"/>
      <c r="C36" s="171"/>
      <c r="D36" s="172"/>
      <c r="E36" s="173"/>
      <c r="F36" s="173"/>
      <c r="G36" s="180"/>
      <c r="H36" s="181"/>
      <c r="I36" s="181"/>
      <c r="J36" s="181"/>
      <c r="K36" s="181"/>
      <c r="L36" s="181"/>
      <c r="M36" s="181"/>
      <c r="N36" s="181"/>
      <c r="O36" s="181"/>
      <c r="P36" s="181"/>
      <c r="Q36" s="182"/>
    </row>
  </sheetData>
  <sheetProtection selectLockedCells="1" selectUnlockedCells="1"/>
  <mergeCells count="31">
    <mergeCell ref="B2:C9"/>
    <mergeCell ref="G2:Q3"/>
    <mergeCell ref="G4:Q5"/>
    <mergeCell ref="G6:Q7"/>
    <mergeCell ref="D8:F9"/>
    <mergeCell ref="G8:Q9"/>
    <mergeCell ref="S2:W32"/>
    <mergeCell ref="D18:F19"/>
    <mergeCell ref="G18:Q19"/>
    <mergeCell ref="D20:F21"/>
    <mergeCell ref="G20:Q21"/>
    <mergeCell ref="D22:F24"/>
    <mergeCell ref="G22:Q24"/>
    <mergeCell ref="D29:F32"/>
    <mergeCell ref="G29:Q32"/>
    <mergeCell ref="D2:F3"/>
    <mergeCell ref="D4:F5"/>
    <mergeCell ref="D6:F7"/>
    <mergeCell ref="D10:F11"/>
    <mergeCell ref="G10:Q11"/>
    <mergeCell ref="B10:C36"/>
    <mergeCell ref="D33:F36"/>
    <mergeCell ref="G33:Q36"/>
    <mergeCell ref="D16:F17"/>
    <mergeCell ref="G16:Q17"/>
    <mergeCell ref="D25:F28"/>
    <mergeCell ref="G25:Q28"/>
    <mergeCell ref="D12:F13"/>
    <mergeCell ref="G12:Q13"/>
    <mergeCell ref="D14:F15"/>
    <mergeCell ref="G14:Q15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6"/>
  <sheetViews>
    <sheetView tabSelected="1" zoomScale="110" zoomScaleNormal="110" workbookViewId="0">
      <pane ySplit="3" topLeftCell="A4" activePane="bottomLeft" state="frozen"/>
      <selection pane="bottomLeft" activeCell="AV50" sqref="AV50:AZ50"/>
    </sheetView>
  </sheetViews>
  <sheetFormatPr defaultColWidth="3.5" defaultRowHeight="18.75" customHeight="1" x14ac:dyDescent="0.3"/>
  <cols>
    <col min="1" max="1" width="7" style="133" customWidth="1"/>
    <col min="2" max="3" width="3.5" style="133" customWidth="1"/>
    <col min="4" max="4" width="3.5" style="136" customWidth="1"/>
    <col min="5" max="5" width="3.5" style="133" customWidth="1"/>
    <col min="6" max="8" width="3.5" style="137" customWidth="1"/>
    <col min="9" max="22" width="3.5" style="133" customWidth="1"/>
    <col min="23" max="25" width="3.5" style="137" customWidth="1"/>
    <col min="26" max="37" width="3.5" style="133" customWidth="1"/>
    <col min="38" max="47" width="3.5" style="135" customWidth="1"/>
    <col min="48" max="16384" width="3.5" style="135"/>
  </cols>
  <sheetData>
    <row r="1" spans="1:40" s="134" customFormat="1" ht="18.75" customHeight="1" thickTop="1" x14ac:dyDescent="0.3">
      <c r="A1" s="132"/>
      <c r="B1" s="303" t="s">
        <v>13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104"/>
      <c r="S1" s="307" t="s">
        <v>14</v>
      </c>
      <c r="T1" s="307"/>
      <c r="U1" s="307"/>
      <c r="V1" s="307"/>
      <c r="W1" s="308">
        <v>1</v>
      </c>
      <c r="X1" s="308"/>
      <c r="Y1" s="308"/>
      <c r="Z1" s="308"/>
      <c r="AA1" s="308"/>
      <c r="AB1" s="308"/>
      <c r="AC1" s="308"/>
      <c r="AD1" s="105"/>
      <c r="AE1" s="344" t="s">
        <v>16</v>
      </c>
      <c r="AF1" s="344"/>
      <c r="AG1" s="344"/>
      <c r="AH1" s="344"/>
      <c r="AI1" s="344"/>
      <c r="AJ1" s="344"/>
      <c r="AK1" s="345"/>
    </row>
    <row r="2" spans="1:40" s="134" customFormat="1" ht="18.75" customHeight="1" x14ac:dyDescent="0.3">
      <c r="A2" s="132"/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98"/>
      <c r="S2" s="309" t="s">
        <v>15</v>
      </c>
      <c r="T2" s="309"/>
      <c r="U2" s="309"/>
      <c r="V2" s="309"/>
      <c r="W2" s="310" t="str">
        <f>IF(W1=1,"",HLOOKUP("Proprietário",CLIENTES!C1:E7,W1,0))</f>
        <v/>
      </c>
      <c r="X2" s="310"/>
      <c r="Y2" s="310"/>
      <c r="Z2" s="310"/>
      <c r="AA2" s="310"/>
      <c r="AB2" s="310"/>
      <c r="AC2" s="310"/>
      <c r="AD2" s="100"/>
      <c r="AE2" s="346"/>
      <c r="AF2" s="346"/>
      <c r="AG2" s="346"/>
      <c r="AH2" s="346"/>
      <c r="AI2" s="346"/>
      <c r="AJ2" s="346"/>
      <c r="AK2" s="347"/>
    </row>
    <row r="3" spans="1:40" s="134" customFormat="1" ht="18.75" customHeight="1" x14ac:dyDescent="0.3">
      <c r="A3" s="132"/>
      <c r="B3" s="338" t="s">
        <v>962</v>
      </c>
      <c r="C3" s="339"/>
      <c r="D3" s="339"/>
      <c r="E3" s="340" t="str">
        <f>IF(L59="","",L59)</f>
        <v/>
      </c>
      <c r="F3" s="340"/>
      <c r="G3" s="340"/>
      <c r="H3" s="340"/>
      <c r="I3" s="340"/>
      <c r="J3" s="340"/>
      <c r="K3" s="339" t="s">
        <v>963</v>
      </c>
      <c r="L3" s="339"/>
      <c r="M3" s="339"/>
      <c r="N3" s="340" t="str">
        <f>IF(AC62="","",AC62)</f>
        <v/>
      </c>
      <c r="O3" s="340"/>
      <c r="P3" s="340"/>
      <c r="Q3" s="340"/>
      <c r="R3" s="340"/>
      <c r="S3" s="340"/>
      <c r="T3" s="341"/>
      <c r="U3" s="341"/>
      <c r="V3" s="341"/>
      <c r="W3" s="342" t="s">
        <v>990</v>
      </c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3"/>
    </row>
    <row r="4" spans="1:40" ht="18.75" customHeight="1" x14ac:dyDescent="0.3">
      <c r="B4" s="106"/>
      <c r="C4" s="101"/>
      <c r="D4" s="102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99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6"/>
      <c r="AK4" s="107"/>
    </row>
    <row r="5" spans="1:40" ht="18.75" customHeight="1" x14ac:dyDescent="0.3">
      <c r="B5" s="106"/>
      <c r="C5" s="325" t="s">
        <v>937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"/>
      <c r="O5" s="3"/>
      <c r="P5" s="3"/>
      <c r="Q5" s="3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2"/>
      <c r="AK5" s="107"/>
    </row>
    <row r="6" spans="1:40" ht="18.75" customHeight="1" x14ac:dyDescent="0.3">
      <c r="B6" s="106"/>
      <c r="C6" s="311" t="s">
        <v>32</v>
      </c>
      <c r="D6" s="312"/>
      <c r="E6" s="337" t="s">
        <v>737</v>
      </c>
      <c r="F6" s="337"/>
      <c r="G6" s="337"/>
      <c r="H6" s="337"/>
      <c r="I6" s="337"/>
      <c r="J6" s="337" t="s">
        <v>736</v>
      </c>
      <c r="K6" s="337"/>
      <c r="L6" s="337"/>
      <c r="M6" s="337"/>
      <c r="N6" s="337"/>
      <c r="O6" s="337" t="s">
        <v>17</v>
      </c>
      <c r="P6" s="337"/>
      <c r="Q6" s="337"/>
      <c r="R6" s="337"/>
      <c r="S6" s="337"/>
      <c r="T6" s="337" t="s">
        <v>736</v>
      </c>
      <c r="U6" s="337"/>
      <c r="V6" s="337"/>
      <c r="W6" s="337"/>
      <c r="X6" s="337"/>
      <c r="Y6" s="311" t="s">
        <v>945</v>
      </c>
      <c r="Z6" s="312"/>
      <c r="AA6" s="317" t="s">
        <v>93</v>
      </c>
      <c r="AB6" s="318"/>
      <c r="AC6" s="318"/>
      <c r="AD6" s="318"/>
      <c r="AE6" s="318"/>
      <c r="AF6" s="318"/>
      <c r="AG6" s="318"/>
      <c r="AH6" s="318"/>
      <c r="AI6" s="318"/>
      <c r="AJ6" s="319"/>
      <c r="AK6" s="107"/>
    </row>
    <row r="7" spans="1:40" ht="18.75" customHeight="1" x14ac:dyDescent="0.3">
      <c r="B7" s="106"/>
      <c r="C7" s="327"/>
      <c r="D7" s="328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13"/>
      <c r="Z7" s="314"/>
      <c r="AA7" s="331"/>
      <c r="AB7" s="332"/>
      <c r="AC7" s="332"/>
      <c r="AD7" s="332"/>
      <c r="AE7" s="332"/>
      <c r="AF7" s="332"/>
      <c r="AG7" s="332"/>
      <c r="AH7" s="332"/>
      <c r="AI7" s="332"/>
      <c r="AJ7" s="333"/>
      <c r="AK7" s="107"/>
    </row>
    <row r="8" spans="1:40" ht="18.75" customHeight="1" x14ac:dyDescent="0.3">
      <c r="B8" s="106"/>
      <c r="C8" s="329"/>
      <c r="D8" s="330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15"/>
      <c r="Z8" s="316"/>
      <c r="AA8" s="334"/>
      <c r="AB8" s="335"/>
      <c r="AC8" s="335"/>
      <c r="AD8" s="335"/>
      <c r="AE8" s="335"/>
      <c r="AF8" s="335"/>
      <c r="AG8" s="335"/>
      <c r="AH8" s="335"/>
      <c r="AI8" s="335"/>
      <c r="AJ8" s="336"/>
      <c r="AK8" s="107"/>
      <c r="AN8" s="135" t="str">
        <f>IF(AG8="","",1)</f>
        <v/>
      </c>
    </row>
    <row r="9" spans="1:40" ht="18.75" customHeight="1" x14ac:dyDescent="0.3">
      <c r="B9" s="10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107" t="s">
        <v>25</v>
      </c>
    </row>
    <row r="10" spans="1:40" ht="18.75" customHeight="1" x14ac:dyDescent="0.3">
      <c r="B10" s="106"/>
      <c r="C10" s="325" t="s">
        <v>940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107"/>
    </row>
    <row r="11" spans="1:40" ht="18.75" customHeight="1" x14ac:dyDescent="0.3">
      <c r="B11" s="106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107"/>
    </row>
    <row r="12" spans="1:40" ht="18.75" customHeight="1" x14ac:dyDescent="0.3">
      <c r="B12" s="106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07"/>
    </row>
    <row r="13" spans="1:40" ht="18.75" customHeight="1" x14ac:dyDescent="0.3">
      <c r="B13" s="10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107"/>
    </row>
    <row r="14" spans="1:40" ht="18.75" customHeight="1" x14ac:dyDescent="0.3">
      <c r="B14" s="106"/>
      <c r="C14" s="325" t="s">
        <v>938</v>
      </c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107"/>
    </row>
    <row r="15" spans="1:40" ht="18.75" customHeight="1" x14ac:dyDescent="0.3">
      <c r="B15" s="106"/>
      <c r="C15" s="300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107"/>
    </row>
    <row r="16" spans="1:40" ht="18.75" customHeight="1" x14ac:dyDescent="0.3">
      <c r="B16" s="106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107"/>
    </row>
    <row r="17" spans="2:52" ht="18.75" customHeight="1" x14ac:dyDescent="0.3">
      <c r="B17" s="106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107"/>
    </row>
    <row r="18" spans="2:52" ht="18.75" customHeight="1" x14ac:dyDescent="0.3">
      <c r="B18" s="106"/>
      <c r="C18" s="295" t="s">
        <v>939</v>
      </c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107"/>
    </row>
    <row r="19" spans="2:52" ht="18.75" customHeight="1" x14ac:dyDescent="0.3">
      <c r="B19" s="106"/>
      <c r="C19" s="296" t="s">
        <v>30</v>
      </c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107"/>
    </row>
    <row r="20" spans="2:52" ht="18.75" customHeight="1" x14ac:dyDescent="0.3">
      <c r="B20" s="106"/>
      <c r="C20" s="320" t="s">
        <v>31</v>
      </c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297" t="s">
        <v>32</v>
      </c>
      <c r="V20" s="297"/>
      <c r="W20" s="297"/>
      <c r="X20" s="297"/>
      <c r="Y20" s="297"/>
      <c r="Z20" s="298" t="s">
        <v>18</v>
      </c>
      <c r="AA20" s="298"/>
      <c r="AB20" s="298"/>
      <c r="AC20" s="298"/>
      <c r="AD20" s="298"/>
      <c r="AE20" s="299" t="s">
        <v>33</v>
      </c>
      <c r="AF20" s="299"/>
      <c r="AG20" s="299"/>
      <c r="AH20" s="299"/>
      <c r="AI20" s="299"/>
      <c r="AJ20" s="299"/>
      <c r="AK20" s="107"/>
    </row>
    <row r="21" spans="2:52" ht="18.75" customHeight="1" x14ac:dyDescent="0.3">
      <c r="B21" s="106"/>
      <c r="C21" s="302" t="s">
        <v>34</v>
      </c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286">
        <v>1</v>
      </c>
      <c r="O21" s="286"/>
      <c r="P21" s="286"/>
      <c r="Q21" s="286"/>
      <c r="R21" s="286"/>
      <c r="S21" s="286"/>
      <c r="T21" s="286"/>
      <c r="U21" s="287" t="str">
        <f>IF(N21=1,"","1")</f>
        <v/>
      </c>
      <c r="V21" s="287"/>
      <c r="W21" s="287"/>
      <c r="X21" s="287"/>
      <c r="Y21" s="287"/>
      <c r="Z21" s="288" t="str">
        <f>IF(N21=1,"",HLOOKUP("Valor",OPCIONAIS!$B$2:$E$7,N21,0))</f>
        <v/>
      </c>
      <c r="AA21" s="288"/>
      <c r="AB21" s="288"/>
      <c r="AC21" s="288"/>
      <c r="AD21" s="288"/>
      <c r="AE21" s="289" t="str">
        <f>IF(N21=1,"",HLOOKUP("Modelo",OPCIONAIS!$B$2:$E$7,N21,0))</f>
        <v/>
      </c>
      <c r="AF21" s="289"/>
      <c r="AG21" s="289"/>
      <c r="AH21" s="289"/>
      <c r="AI21" s="289"/>
      <c r="AJ21" s="289"/>
      <c r="AK21" s="107"/>
      <c r="AV21" s="278" t="str">
        <f>IF(Z21="","",U21*Z21)</f>
        <v/>
      </c>
      <c r="AW21" s="278"/>
      <c r="AX21" s="278"/>
      <c r="AY21" s="278"/>
      <c r="AZ21" s="278"/>
    </row>
    <row r="22" spans="2:52" ht="18.75" customHeight="1" x14ac:dyDescent="0.3">
      <c r="B22" s="106"/>
      <c r="C22" s="290" t="s">
        <v>35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86">
        <v>1</v>
      </c>
      <c r="O22" s="286"/>
      <c r="P22" s="286"/>
      <c r="Q22" s="286"/>
      <c r="R22" s="286"/>
      <c r="S22" s="286"/>
      <c r="T22" s="286"/>
      <c r="U22" s="287" t="str">
        <f>IF(N22=1,"","1")</f>
        <v/>
      </c>
      <c r="V22" s="287"/>
      <c r="W22" s="287"/>
      <c r="X22" s="287"/>
      <c r="Y22" s="287"/>
      <c r="Z22" s="288" t="str">
        <f>IF(N22=1,"",HLOOKUP("Valor",OPCIONAIS!$B$9:$E$17,N22,0))</f>
        <v/>
      </c>
      <c r="AA22" s="288"/>
      <c r="AB22" s="288"/>
      <c r="AC22" s="288"/>
      <c r="AD22" s="288"/>
      <c r="AE22" s="289" t="str">
        <f>IF(N22=1,"",HLOOKUP("Modelo",OPCIONAIS!$B$9:$E$17,N22,0))</f>
        <v/>
      </c>
      <c r="AF22" s="289"/>
      <c r="AG22" s="289"/>
      <c r="AH22" s="289"/>
      <c r="AI22" s="289"/>
      <c r="AJ22" s="289"/>
      <c r="AK22" s="107"/>
      <c r="AV22" s="278" t="str">
        <f t="shared" ref="AV22:AV52" si="0">IF(Z22="","",U22*Z22)</f>
        <v/>
      </c>
      <c r="AW22" s="278"/>
      <c r="AX22" s="278"/>
      <c r="AY22" s="278"/>
      <c r="AZ22" s="278"/>
    </row>
    <row r="23" spans="2:52" ht="18.75" customHeight="1" x14ac:dyDescent="0.3">
      <c r="B23" s="106"/>
      <c r="C23" s="291" t="s">
        <v>36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4"/>
      <c r="AK23" s="107"/>
      <c r="AV23" s="278" t="str">
        <f t="shared" si="0"/>
        <v/>
      </c>
      <c r="AW23" s="278"/>
      <c r="AX23" s="278"/>
      <c r="AY23" s="278"/>
      <c r="AZ23" s="278"/>
    </row>
    <row r="24" spans="2:52" ht="18.75" customHeight="1" x14ac:dyDescent="0.3">
      <c r="B24" s="106"/>
      <c r="C24" s="284" t="s">
        <v>37</v>
      </c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54">
        <v>1</v>
      </c>
      <c r="O24" s="255"/>
      <c r="P24" s="255"/>
      <c r="Q24" s="255"/>
      <c r="R24" s="255"/>
      <c r="S24" s="255"/>
      <c r="T24" s="255"/>
      <c r="U24" s="256" t="str">
        <f t="shared" ref="U24:U31" si="1">IF(N24=1,"","1")</f>
        <v/>
      </c>
      <c r="V24" s="256"/>
      <c r="W24" s="256"/>
      <c r="X24" s="256"/>
      <c r="Y24" s="256"/>
      <c r="Z24" s="285" t="str">
        <f>IF(N24=1,"",HLOOKUP("Valor",OPCIONAIS!$B$31:$E$34,N24,0))</f>
        <v/>
      </c>
      <c r="AA24" s="285"/>
      <c r="AB24" s="285"/>
      <c r="AC24" s="285"/>
      <c r="AD24" s="285"/>
      <c r="AE24" s="258" t="str">
        <f>IF(N24=1,"",HLOOKUP("Modelo",OPCIONAIS!$B$31:$E$34,N24,0))</f>
        <v/>
      </c>
      <c r="AF24" s="258"/>
      <c r="AG24" s="258"/>
      <c r="AH24" s="258"/>
      <c r="AI24" s="258"/>
      <c r="AJ24" s="258"/>
      <c r="AK24" s="107"/>
      <c r="AV24" s="278" t="str">
        <f t="shared" si="0"/>
        <v/>
      </c>
      <c r="AW24" s="278"/>
      <c r="AX24" s="278"/>
      <c r="AY24" s="278"/>
      <c r="AZ24" s="278"/>
    </row>
    <row r="25" spans="2:52" ht="18.75" customHeight="1" x14ac:dyDescent="0.3">
      <c r="B25" s="106"/>
      <c r="C25" s="253" t="s">
        <v>38</v>
      </c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4">
        <v>1</v>
      </c>
      <c r="O25" s="255"/>
      <c r="P25" s="255"/>
      <c r="Q25" s="255"/>
      <c r="R25" s="255"/>
      <c r="S25" s="255"/>
      <c r="T25" s="255"/>
      <c r="U25" s="256" t="str">
        <f t="shared" si="1"/>
        <v/>
      </c>
      <c r="V25" s="256"/>
      <c r="W25" s="256"/>
      <c r="X25" s="256"/>
      <c r="Y25" s="256"/>
      <c r="Z25" s="285" t="str">
        <f>IF(N25=1,"",HLOOKUP("Valor",OPCIONAIS!$B$19:$E$24,N25,0))</f>
        <v/>
      </c>
      <c r="AA25" s="285"/>
      <c r="AB25" s="285"/>
      <c r="AC25" s="285"/>
      <c r="AD25" s="285"/>
      <c r="AE25" s="258" t="str">
        <f>IF(N25=1,"",HLOOKUP("Modelo",OPCIONAIS!$B$31:$E$34,N25,0))</f>
        <v/>
      </c>
      <c r="AF25" s="258"/>
      <c r="AG25" s="258"/>
      <c r="AH25" s="258"/>
      <c r="AI25" s="258"/>
      <c r="AJ25" s="258"/>
      <c r="AK25" s="107"/>
      <c r="AV25" s="278" t="str">
        <f t="shared" si="0"/>
        <v/>
      </c>
      <c r="AW25" s="278"/>
      <c r="AX25" s="278"/>
      <c r="AY25" s="278"/>
      <c r="AZ25" s="278"/>
    </row>
    <row r="26" spans="2:52" ht="18.75" customHeight="1" x14ac:dyDescent="0.3">
      <c r="B26" s="106"/>
      <c r="C26" s="253" t="s">
        <v>39</v>
      </c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81">
        <v>1</v>
      </c>
      <c r="O26" s="282"/>
      <c r="P26" s="282"/>
      <c r="Q26" s="282"/>
      <c r="R26" s="282"/>
      <c r="S26" s="282"/>
      <c r="T26" s="282"/>
      <c r="U26" s="256" t="str">
        <f t="shared" si="1"/>
        <v/>
      </c>
      <c r="V26" s="256"/>
      <c r="W26" s="256"/>
      <c r="X26" s="256"/>
      <c r="Y26" s="256"/>
      <c r="Z26" s="257" t="str">
        <f>IF(N26=1,"",HLOOKUP("Valor",OPCIONAIS!$B$26:$E$29,N26,0))</f>
        <v/>
      </c>
      <c r="AA26" s="257"/>
      <c r="AB26" s="257"/>
      <c r="AC26" s="257"/>
      <c r="AD26" s="257"/>
      <c r="AE26" s="258" t="str">
        <f>IF(N26=1,"",HLOOKUP("Modelo",OPCIONAIS!$B$26:$E$29,N26,0))</f>
        <v/>
      </c>
      <c r="AF26" s="258"/>
      <c r="AG26" s="258"/>
      <c r="AH26" s="258"/>
      <c r="AI26" s="258"/>
      <c r="AJ26" s="258"/>
      <c r="AK26" s="107"/>
      <c r="AV26" s="278" t="str">
        <f t="shared" si="0"/>
        <v/>
      </c>
      <c r="AW26" s="278"/>
      <c r="AX26" s="278"/>
      <c r="AY26" s="278"/>
      <c r="AZ26" s="278"/>
    </row>
    <row r="27" spans="2:52" ht="18.75" customHeight="1" x14ac:dyDescent="0.3">
      <c r="B27" s="106"/>
      <c r="C27" s="253" t="s">
        <v>39</v>
      </c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81">
        <v>1</v>
      </c>
      <c r="O27" s="282"/>
      <c r="P27" s="282"/>
      <c r="Q27" s="282"/>
      <c r="R27" s="282"/>
      <c r="S27" s="282"/>
      <c r="T27" s="282"/>
      <c r="U27" s="256" t="str">
        <f t="shared" si="1"/>
        <v/>
      </c>
      <c r="V27" s="256"/>
      <c r="W27" s="256"/>
      <c r="X27" s="256"/>
      <c r="Y27" s="256"/>
      <c r="Z27" s="257" t="str">
        <f>IF(N27=1,"",HLOOKUP("Valor",OPCIONAIS!$B$26:$E$29,N27,0))</f>
        <v/>
      </c>
      <c r="AA27" s="257"/>
      <c r="AB27" s="257"/>
      <c r="AC27" s="257"/>
      <c r="AD27" s="257"/>
      <c r="AE27" s="258" t="str">
        <f>IF(N27=1,"",HLOOKUP("Modelo",OPCIONAIS!$B$26:$E$29,N27,0))</f>
        <v/>
      </c>
      <c r="AF27" s="258"/>
      <c r="AG27" s="258"/>
      <c r="AH27" s="258"/>
      <c r="AI27" s="258"/>
      <c r="AJ27" s="258"/>
      <c r="AK27" s="107"/>
      <c r="AV27" s="278" t="str">
        <f t="shared" si="0"/>
        <v/>
      </c>
      <c r="AW27" s="278"/>
      <c r="AX27" s="278"/>
      <c r="AY27" s="278"/>
      <c r="AZ27" s="278"/>
    </row>
    <row r="28" spans="2:52" ht="18.75" customHeight="1" x14ac:dyDescent="0.3">
      <c r="B28" s="106"/>
      <c r="C28" s="253" t="s">
        <v>39</v>
      </c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81">
        <v>1</v>
      </c>
      <c r="O28" s="282"/>
      <c r="P28" s="282"/>
      <c r="Q28" s="282"/>
      <c r="R28" s="282"/>
      <c r="S28" s="282"/>
      <c r="T28" s="282"/>
      <c r="U28" s="256" t="str">
        <f t="shared" si="1"/>
        <v/>
      </c>
      <c r="V28" s="256"/>
      <c r="W28" s="256"/>
      <c r="X28" s="256"/>
      <c r="Y28" s="256"/>
      <c r="Z28" s="257" t="str">
        <f>IF(N28=1,"",HLOOKUP("Valor",OPCIONAIS!$B$26:$E$29,N28,0))</f>
        <v/>
      </c>
      <c r="AA28" s="257"/>
      <c r="AB28" s="257"/>
      <c r="AC28" s="257"/>
      <c r="AD28" s="257"/>
      <c r="AE28" s="258" t="str">
        <f>IF(N28=1,"",HLOOKUP("Modelo",OPCIONAIS!$B$26:$E$29,N28,0))</f>
        <v/>
      </c>
      <c r="AF28" s="258"/>
      <c r="AG28" s="258"/>
      <c r="AH28" s="258"/>
      <c r="AI28" s="258"/>
      <c r="AJ28" s="258"/>
      <c r="AK28" s="107"/>
      <c r="AV28" s="278" t="str">
        <f t="shared" si="0"/>
        <v/>
      </c>
      <c r="AW28" s="278"/>
      <c r="AX28" s="278"/>
      <c r="AY28" s="278"/>
      <c r="AZ28" s="278"/>
    </row>
    <row r="29" spans="2:52" ht="18.75" customHeight="1" x14ac:dyDescent="0.3">
      <c r="B29" s="106"/>
      <c r="C29" s="284" t="s">
        <v>40</v>
      </c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1">
        <v>1</v>
      </c>
      <c r="O29" s="282"/>
      <c r="P29" s="282"/>
      <c r="Q29" s="282"/>
      <c r="R29" s="282"/>
      <c r="S29" s="282"/>
      <c r="T29" s="282"/>
      <c r="U29" s="256" t="str">
        <f t="shared" si="1"/>
        <v/>
      </c>
      <c r="V29" s="256"/>
      <c r="W29" s="256"/>
      <c r="X29" s="256"/>
      <c r="Y29" s="256"/>
      <c r="Z29" s="257" t="str">
        <f>IF(N29=1,"",HLOOKUP("Valor",OPCIONAIS!$B$36:$E$38,N29,0))</f>
        <v/>
      </c>
      <c r="AA29" s="257"/>
      <c r="AB29" s="257"/>
      <c r="AC29" s="257"/>
      <c r="AD29" s="257"/>
      <c r="AE29" s="258" t="str">
        <f>IF(N29=1,"",HLOOKUP("Modelo",OPCIONAIS!$B$36:$E$38,N29,0))</f>
        <v/>
      </c>
      <c r="AF29" s="258"/>
      <c r="AG29" s="258"/>
      <c r="AH29" s="258"/>
      <c r="AI29" s="258"/>
      <c r="AJ29" s="258"/>
      <c r="AK29" s="107"/>
      <c r="AV29" s="278" t="str">
        <f t="shared" si="0"/>
        <v/>
      </c>
      <c r="AW29" s="278"/>
      <c r="AX29" s="278"/>
      <c r="AY29" s="278"/>
      <c r="AZ29" s="278"/>
    </row>
    <row r="30" spans="2:52" ht="18.75" customHeight="1" x14ac:dyDescent="0.3">
      <c r="B30" s="106"/>
      <c r="C30" s="284" t="s">
        <v>41</v>
      </c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1">
        <v>1</v>
      </c>
      <c r="O30" s="282"/>
      <c r="P30" s="282"/>
      <c r="Q30" s="282"/>
      <c r="R30" s="282"/>
      <c r="S30" s="282"/>
      <c r="T30" s="282"/>
      <c r="U30" s="256" t="str">
        <f t="shared" si="1"/>
        <v/>
      </c>
      <c r="V30" s="256"/>
      <c r="W30" s="256"/>
      <c r="X30" s="256"/>
      <c r="Y30" s="256"/>
      <c r="Z30" s="257" t="str">
        <f>IF(N30=1,"",HLOOKUP("Valor",OPCIONAIS!$B$36:$E$38,N30,0))</f>
        <v/>
      </c>
      <c r="AA30" s="257"/>
      <c r="AB30" s="257"/>
      <c r="AC30" s="257"/>
      <c r="AD30" s="257"/>
      <c r="AE30" s="258" t="str">
        <f>IF(N30=1,"",HLOOKUP("Modelo",OPCIONAIS!$B$36:$E$38,N30,0))</f>
        <v/>
      </c>
      <c r="AF30" s="258"/>
      <c r="AG30" s="258"/>
      <c r="AH30" s="258"/>
      <c r="AI30" s="258"/>
      <c r="AJ30" s="258"/>
      <c r="AK30" s="107"/>
      <c r="AV30" s="278" t="str">
        <f t="shared" si="0"/>
        <v/>
      </c>
      <c r="AW30" s="278"/>
      <c r="AX30" s="278"/>
      <c r="AY30" s="278"/>
      <c r="AZ30" s="278"/>
    </row>
    <row r="31" spans="2:52" ht="18.75" customHeight="1" x14ac:dyDescent="0.3">
      <c r="B31" s="106"/>
      <c r="C31" s="253" t="s">
        <v>42</v>
      </c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81">
        <v>1</v>
      </c>
      <c r="O31" s="282"/>
      <c r="P31" s="282"/>
      <c r="Q31" s="282"/>
      <c r="R31" s="282"/>
      <c r="S31" s="282"/>
      <c r="T31" s="282"/>
      <c r="U31" s="256" t="str">
        <f t="shared" si="1"/>
        <v/>
      </c>
      <c r="V31" s="256"/>
      <c r="W31" s="256"/>
      <c r="X31" s="256"/>
      <c r="Y31" s="256"/>
      <c r="Z31" s="257" t="str">
        <f>IF(N31=1,"",HLOOKUP("Valor",OPCIONAIS!$B$40:$E$43,N31,0))</f>
        <v/>
      </c>
      <c r="AA31" s="257"/>
      <c r="AB31" s="257"/>
      <c r="AC31" s="257"/>
      <c r="AD31" s="257"/>
      <c r="AE31" s="258" t="str">
        <f>IF(N31=1,"",HLOOKUP("Modelo",OPCIONAIS!$B$40:$E$43,N31,0))</f>
        <v/>
      </c>
      <c r="AF31" s="258"/>
      <c r="AG31" s="258"/>
      <c r="AH31" s="258"/>
      <c r="AI31" s="258"/>
      <c r="AJ31" s="258"/>
      <c r="AK31" s="107"/>
      <c r="AV31" s="278" t="str">
        <f t="shared" si="0"/>
        <v/>
      </c>
      <c r="AW31" s="278"/>
      <c r="AX31" s="278"/>
      <c r="AY31" s="278"/>
      <c r="AZ31" s="278"/>
    </row>
    <row r="32" spans="2:52" ht="18.75" customHeight="1" x14ac:dyDescent="0.3">
      <c r="B32" s="106"/>
      <c r="C32" s="253" t="s">
        <v>43</v>
      </c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81">
        <v>1</v>
      </c>
      <c r="O32" s="282"/>
      <c r="P32" s="282"/>
      <c r="Q32" s="282"/>
      <c r="R32" s="282"/>
      <c r="S32" s="282"/>
      <c r="T32" s="282"/>
      <c r="U32" s="256" t="str">
        <f>IF(N32=1,"","2")</f>
        <v/>
      </c>
      <c r="V32" s="256"/>
      <c r="W32" s="256"/>
      <c r="X32" s="256"/>
      <c r="Y32" s="256"/>
      <c r="Z32" s="257" t="str">
        <f>IF(N32=1,"",HLOOKUP("Valor",OPCIONAIS!$B$40:$E$43,N32,0))</f>
        <v/>
      </c>
      <c r="AA32" s="257"/>
      <c r="AB32" s="257"/>
      <c r="AC32" s="257"/>
      <c r="AD32" s="257"/>
      <c r="AE32" s="258" t="str">
        <f>IF(N32=1,"",HLOOKUP("Modelo",OPCIONAIS!$B$40:$E$43,N32,0))</f>
        <v/>
      </c>
      <c r="AF32" s="258"/>
      <c r="AG32" s="258"/>
      <c r="AH32" s="258"/>
      <c r="AI32" s="258"/>
      <c r="AJ32" s="258"/>
      <c r="AK32" s="107"/>
      <c r="AV32" s="278" t="str">
        <f t="shared" si="0"/>
        <v/>
      </c>
      <c r="AW32" s="278"/>
      <c r="AX32" s="278"/>
      <c r="AY32" s="278"/>
      <c r="AZ32" s="278"/>
    </row>
    <row r="33" spans="2:52" ht="18.75" customHeight="1" x14ac:dyDescent="0.3">
      <c r="B33" s="106"/>
      <c r="C33" s="253" t="s">
        <v>44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81">
        <v>1</v>
      </c>
      <c r="O33" s="282"/>
      <c r="P33" s="282"/>
      <c r="Q33" s="282"/>
      <c r="R33" s="282"/>
      <c r="S33" s="282"/>
      <c r="T33" s="282"/>
      <c r="U33" s="256" t="str">
        <f t="shared" ref="U33:U52" si="2">IF(N33=1,"","1")</f>
        <v/>
      </c>
      <c r="V33" s="256"/>
      <c r="W33" s="256"/>
      <c r="X33" s="256"/>
      <c r="Y33" s="256"/>
      <c r="Z33" s="257" t="str">
        <f>IF(N33=1,"",HLOOKUP("Valor",OPCIONAIS!$B$40:$E$43,N33,0))</f>
        <v/>
      </c>
      <c r="AA33" s="257"/>
      <c r="AB33" s="257"/>
      <c r="AC33" s="257"/>
      <c r="AD33" s="257"/>
      <c r="AE33" s="258" t="str">
        <f>IF(N33=1,"",HLOOKUP("Modelo",OPCIONAIS!$B$40:$E$43,N33,0))</f>
        <v/>
      </c>
      <c r="AF33" s="258"/>
      <c r="AG33" s="258"/>
      <c r="AH33" s="258"/>
      <c r="AI33" s="258"/>
      <c r="AJ33" s="258"/>
      <c r="AK33" s="107"/>
      <c r="AV33" s="278" t="str">
        <f t="shared" si="0"/>
        <v/>
      </c>
      <c r="AW33" s="278"/>
      <c r="AX33" s="278"/>
      <c r="AY33" s="278"/>
      <c r="AZ33" s="278"/>
    </row>
    <row r="34" spans="2:52" ht="18.75" customHeight="1" x14ac:dyDescent="0.3">
      <c r="B34" s="106"/>
      <c r="C34" s="253" t="s">
        <v>45</v>
      </c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81">
        <v>1</v>
      </c>
      <c r="O34" s="282"/>
      <c r="P34" s="282"/>
      <c r="Q34" s="282"/>
      <c r="R34" s="282"/>
      <c r="S34" s="282"/>
      <c r="T34" s="282"/>
      <c r="U34" s="256" t="str">
        <f t="shared" si="2"/>
        <v/>
      </c>
      <c r="V34" s="256"/>
      <c r="W34" s="256"/>
      <c r="X34" s="256"/>
      <c r="Y34" s="256"/>
      <c r="Z34" s="257" t="str">
        <f>IF(N34=1,"",HLOOKUP("Valor",OPCIONAIS!B58:E61,N34,0))</f>
        <v/>
      </c>
      <c r="AA34" s="257"/>
      <c r="AB34" s="257"/>
      <c r="AC34" s="257"/>
      <c r="AD34" s="257"/>
      <c r="AE34" s="258" t="str">
        <f>IF(N34=1,"",HLOOKUP("Modelo",OPCIONAIS!B58:E61,N34,0))</f>
        <v/>
      </c>
      <c r="AF34" s="258"/>
      <c r="AG34" s="258"/>
      <c r="AH34" s="258"/>
      <c r="AI34" s="258"/>
      <c r="AJ34" s="258"/>
      <c r="AK34" s="107"/>
      <c r="AV34" s="278" t="str">
        <f t="shared" si="0"/>
        <v/>
      </c>
      <c r="AW34" s="278"/>
      <c r="AX34" s="278"/>
      <c r="AY34" s="278"/>
      <c r="AZ34" s="278"/>
    </row>
    <row r="35" spans="2:52" ht="18.75" customHeight="1" x14ac:dyDescent="0.3">
      <c r="B35" s="106"/>
      <c r="C35" s="252" t="s">
        <v>46</v>
      </c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81">
        <v>1</v>
      </c>
      <c r="O35" s="282"/>
      <c r="P35" s="282"/>
      <c r="Q35" s="282"/>
      <c r="R35" s="282"/>
      <c r="S35" s="282"/>
      <c r="T35" s="282"/>
      <c r="U35" s="256" t="str">
        <f t="shared" si="2"/>
        <v/>
      </c>
      <c r="V35" s="256"/>
      <c r="W35" s="256"/>
      <c r="X35" s="256"/>
      <c r="Y35" s="256"/>
      <c r="Z35" s="257" t="str">
        <f>IF(N35=1,"",HLOOKUP("Valor",OPCIONAIS!$B$63:$E$66,N35,0))</f>
        <v/>
      </c>
      <c r="AA35" s="257"/>
      <c r="AB35" s="257"/>
      <c r="AC35" s="257"/>
      <c r="AD35" s="257"/>
      <c r="AE35" s="258" t="str">
        <f>IF(N35=1,"",HLOOKUP("Modelo",OPCIONAIS!$B$63:$E$66,N35,0))</f>
        <v/>
      </c>
      <c r="AF35" s="258"/>
      <c r="AG35" s="258"/>
      <c r="AH35" s="258"/>
      <c r="AI35" s="258"/>
      <c r="AJ35" s="258"/>
      <c r="AK35" s="107"/>
      <c r="AV35" s="278" t="str">
        <f t="shared" si="0"/>
        <v/>
      </c>
      <c r="AW35" s="278"/>
      <c r="AX35" s="278"/>
      <c r="AY35" s="278"/>
      <c r="AZ35" s="278"/>
    </row>
    <row r="36" spans="2:52" ht="18.75" customHeight="1" x14ac:dyDescent="0.3">
      <c r="B36" s="106"/>
      <c r="C36" s="252" t="s">
        <v>47</v>
      </c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81">
        <v>1</v>
      </c>
      <c r="O36" s="282"/>
      <c r="P36" s="282"/>
      <c r="Q36" s="282"/>
      <c r="R36" s="282"/>
      <c r="S36" s="282"/>
      <c r="T36" s="282"/>
      <c r="U36" s="256" t="str">
        <f t="shared" si="2"/>
        <v/>
      </c>
      <c r="V36" s="256"/>
      <c r="W36" s="256"/>
      <c r="X36" s="256"/>
      <c r="Y36" s="256"/>
      <c r="Z36" s="257" t="str">
        <f>IF(N36=1,"",HLOOKUP("Valor",OPCIONAIS!$B$63:$E$66,N36,0))</f>
        <v/>
      </c>
      <c r="AA36" s="257"/>
      <c r="AB36" s="257"/>
      <c r="AC36" s="257"/>
      <c r="AD36" s="257"/>
      <c r="AE36" s="258" t="str">
        <f>IF(N36=1,"",HLOOKUP("Modelo",OPCIONAIS!$B$63:$E$66,N36,0))</f>
        <v/>
      </c>
      <c r="AF36" s="258"/>
      <c r="AG36" s="258"/>
      <c r="AH36" s="258"/>
      <c r="AI36" s="258"/>
      <c r="AJ36" s="258"/>
      <c r="AK36" s="107"/>
      <c r="AV36" s="278" t="str">
        <f t="shared" si="0"/>
        <v/>
      </c>
      <c r="AW36" s="278"/>
      <c r="AX36" s="278"/>
      <c r="AY36" s="278"/>
      <c r="AZ36" s="278"/>
    </row>
    <row r="37" spans="2:52" ht="18.75" customHeight="1" x14ac:dyDescent="0.3">
      <c r="B37" s="106"/>
      <c r="C37" s="252" t="s">
        <v>48</v>
      </c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81">
        <v>1</v>
      </c>
      <c r="O37" s="282"/>
      <c r="P37" s="282"/>
      <c r="Q37" s="282"/>
      <c r="R37" s="282"/>
      <c r="S37" s="282"/>
      <c r="T37" s="282"/>
      <c r="U37" s="256" t="str">
        <f t="shared" si="2"/>
        <v/>
      </c>
      <c r="V37" s="256"/>
      <c r="W37" s="256"/>
      <c r="X37" s="256"/>
      <c r="Y37" s="256"/>
      <c r="Z37" s="257" t="str">
        <f>IF(N37=1,"",HLOOKUP("Valor",OPCIONAIS!$B$63:$E$66,N37,0))</f>
        <v/>
      </c>
      <c r="AA37" s="257"/>
      <c r="AB37" s="257"/>
      <c r="AC37" s="257"/>
      <c r="AD37" s="257"/>
      <c r="AE37" s="258" t="str">
        <f>IF(N37=1,"",HLOOKUP("Modelo",OPCIONAIS!$B$63:$E$66,N37,0))</f>
        <v/>
      </c>
      <c r="AF37" s="258"/>
      <c r="AG37" s="258"/>
      <c r="AH37" s="258"/>
      <c r="AI37" s="258"/>
      <c r="AJ37" s="258"/>
      <c r="AK37" s="107"/>
      <c r="AV37" s="278" t="str">
        <f t="shared" si="0"/>
        <v/>
      </c>
      <c r="AW37" s="278"/>
      <c r="AX37" s="278"/>
      <c r="AY37" s="278"/>
      <c r="AZ37" s="278"/>
    </row>
    <row r="38" spans="2:52" ht="18.75" customHeight="1" x14ac:dyDescent="0.3">
      <c r="B38" s="106"/>
      <c r="C38" s="253" t="s">
        <v>49</v>
      </c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81">
        <v>1</v>
      </c>
      <c r="O38" s="282"/>
      <c r="P38" s="282"/>
      <c r="Q38" s="282"/>
      <c r="R38" s="282"/>
      <c r="S38" s="282"/>
      <c r="T38" s="282"/>
      <c r="U38" s="256" t="str">
        <f t="shared" si="2"/>
        <v/>
      </c>
      <c r="V38" s="256"/>
      <c r="W38" s="256"/>
      <c r="X38" s="256"/>
      <c r="Y38" s="256"/>
      <c r="Z38" s="257" t="str">
        <f>IF(N38=1,"",HLOOKUP("Valor",OPCIONAIS!$B$68:$E$71,N38,0))</f>
        <v/>
      </c>
      <c r="AA38" s="257"/>
      <c r="AB38" s="257"/>
      <c r="AC38" s="257"/>
      <c r="AD38" s="257"/>
      <c r="AE38" s="258" t="str">
        <f>IF(N38=1,"",HLOOKUP("Modelo",OPCIONAIS!$B$68:$E$71,N38,0))</f>
        <v/>
      </c>
      <c r="AF38" s="258"/>
      <c r="AG38" s="258"/>
      <c r="AH38" s="258"/>
      <c r="AI38" s="258"/>
      <c r="AJ38" s="258"/>
      <c r="AK38" s="107"/>
      <c r="AV38" s="278" t="str">
        <f t="shared" si="0"/>
        <v/>
      </c>
      <c r="AW38" s="278"/>
      <c r="AX38" s="278"/>
      <c r="AY38" s="278"/>
      <c r="AZ38" s="278"/>
    </row>
    <row r="39" spans="2:52" ht="18.75" customHeight="1" x14ac:dyDescent="0.3">
      <c r="B39" s="106"/>
      <c r="C39" s="253" t="s">
        <v>50</v>
      </c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81">
        <v>1</v>
      </c>
      <c r="O39" s="282"/>
      <c r="P39" s="282"/>
      <c r="Q39" s="282"/>
      <c r="R39" s="282"/>
      <c r="S39" s="282"/>
      <c r="T39" s="282"/>
      <c r="U39" s="256" t="str">
        <f t="shared" si="2"/>
        <v/>
      </c>
      <c r="V39" s="256"/>
      <c r="W39" s="256"/>
      <c r="X39" s="256"/>
      <c r="Y39" s="256"/>
      <c r="Z39" s="257" t="str">
        <f>IF(N39=1,"",HLOOKUP("Valor",OPCIONAIS!$B$68:$E$71,N39,0))</f>
        <v/>
      </c>
      <c r="AA39" s="257"/>
      <c r="AB39" s="257"/>
      <c r="AC39" s="257"/>
      <c r="AD39" s="257"/>
      <c r="AE39" s="258" t="str">
        <f>IF(N39=1,"",HLOOKUP("Modelo",OPCIONAIS!$B$68:$E$71,N39,0))</f>
        <v/>
      </c>
      <c r="AF39" s="258"/>
      <c r="AG39" s="258"/>
      <c r="AH39" s="258"/>
      <c r="AI39" s="258"/>
      <c r="AJ39" s="258"/>
      <c r="AK39" s="107"/>
      <c r="AV39" s="278" t="str">
        <f t="shared" si="0"/>
        <v/>
      </c>
      <c r="AW39" s="278"/>
      <c r="AX39" s="278"/>
      <c r="AY39" s="278"/>
      <c r="AZ39" s="278"/>
    </row>
    <row r="40" spans="2:52" ht="18.75" customHeight="1" x14ac:dyDescent="0.3">
      <c r="B40" s="106"/>
      <c r="C40" s="253" t="s">
        <v>51</v>
      </c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81">
        <v>1</v>
      </c>
      <c r="O40" s="282"/>
      <c r="P40" s="282"/>
      <c r="Q40" s="282"/>
      <c r="R40" s="282"/>
      <c r="S40" s="282"/>
      <c r="T40" s="282"/>
      <c r="U40" s="256" t="str">
        <f t="shared" si="2"/>
        <v/>
      </c>
      <c r="V40" s="256"/>
      <c r="W40" s="256"/>
      <c r="X40" s="256"/>
      <c r="Y40" s="256"/>
      <c r="Z40" s="257" t="str">
        <f>IF(N40=1,"",HLOOKUP("Valor",OPCIONAIS!$B$68:$E$71,N40,0))</f>
        <v/>
      </c>
      <c r="AA40" s="257"/>
      <c r="AB40" s="257"/>
      <c r="AC40" s="257"/>
      <c r="AD40" s="257"/>
      <c r="AE40" s="258" t="str">
        <f>IF(N40=1,"",HLOOKUP("Modelo",OPCIONAIS!$B$68:$E$71,N40,0))</f>
        <v/>
      </c>
      <c r="AF40" s="258"/>
      <c r="AG40" s="258"/>
      <c r="AH40" s="258"/>
      <c r="AI40" s="258"/>
      <c r="AJ40" s="258"/>
      <c r="AK40" s="107"/>
      <c r="AV40" s="278" t="str">
        <f t="shared" si="0"/>
        <v/>
      </c>
      <c r="AW40" s="278"/>
      <c r="AX40" s="278"/>
      <c r="AY40" s="278"/>
      <c r="AZ40" s="278"/>
    </row>
    <row r="41" spans="2:52" ht="18.75" customHeight="1" x14ac:dyDescent="0.3">
      <c r="B41" s="106"/>
      <c r="C41" s="283" t="s">
        <v>52</v>
      </c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1">
        <v>1</v>
      </c>
      <c r="O41" s="282"/>
      <c r="P41" s="282"/>
      <c r="Q41" s="282"/>
      <c r="R41" s="282"/>
      <c r="S41" s="282"/>
      <c r="T41" s="282"/>
      <c r="U41" s="256" t="str">
        <f t="shared" si="2"/>
        <v/>
      </c>
      <c r="V41" s="256"/>
      <c r="W41" s="256"/>
      <c r="X41" s="256"/>
      <c r="Y41" s="256"/>
      <c r="Z41" s="257" t="str">
        <f>IF(N41=1,"",HLOOKUP("Valor",OPCIONAIS!$B$73:$E$77,N41,0))</f>
        <v/>
      </c>
      <c r="AA41" s="257"/>
      <c r="AB41" s="257"/>
      <c r="AC41" s="257"/>
      <c r="AD41" s="257"/>
      <c r="AE41" s="258" t="str">
        <f>IF(N41=1,"",HLOOKUP("Modelo",OPCIONAIS!$B$73:$E$77,N41,0))</f>
        <v/>
      </c>
      <c r="AF41" s="258"/>
      <c r="AG41" s="258"/>
      <c r="AH41" s="258"/>
      <c r="AI41" s="258"/>
      <c r="AJ41" s="258"/>
      <c r="AK41" s="107"/>
      <c r="AV41" s="278" t="str">
        <f t="shared" si="0"/>
        <v/>
      </c>
      <c r="AW41" s="278"/>
      <c r="AX41" s="278"/>
      <c r="AY41" s="278"/>
      <c r="AZ41" s="278"/>
    </row>
    <row r="42" spans="2:52" ht="18.75" customHeight="1" x14ac:dyDescent="0.3">
      <c r="B42" s="106"/>
      <c r="C42" s="252" t="s">
        <v>53</v>
      </c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81">
        <v>1</v>
      </c>
      <c r="O42" s="282"/>
      <c r="P42" s="282"/>
      <c r="Q42" s="282"/>
      <c r="R42" s="282"/>
      <c r="S42" s="282"/>
      <c r="T42" s="282"/>
      <c r="U42" s="256" t="str">
        <f t="shared" si="2"/>
        <v/>
      </c>
      <c r="V42" s="256"/>
      <c r="W42" s="256"/>
      <c r="X42" s="256"/>
      <c r="Y42" s="256"/>
      <c r="Z42" s="257" t="str">
        <f>IF(N42=1,"",HLOOKUP("Valor",OPCIONAIS!$B$73:$E$77,N42,0))</f>
        <v/>
      </c>
      <c r="AA42" s="257"/>
      <c r="AB42" s="257"/>
      <c r="AC42" s="257"/>
      <c r="AD42" s="257"/>
      <c r="AE42" s="258" t="str">
        <f>IF(N42=1,"",HLOOKUP("Modelo",OPCIONAIS!$B$73:$E$77,N42,0))</f>
        <v/>
      </c>
      <c r="AF42" s="258"/>
      <c r="AG42" s="258"/>
      <c r="AH42" s="258"/>
      <c r="AI42" s="258"/>
      <c r="AJ42" s="258"/>
      <c r="AK42" s="107"/>
      <c r="AV42" s="278" t="str">
        <f t="shared" si="0"/>
        <v/>
      </c>
      <c r="AW42" s="278"/>
      <c r="AX42" s="278"/>
      <c r="AY42" s="278"/>
      <c r="AZ42" s="278"/>
    </row>
    <row r="43" spans="2:52" ht="18.75" customHeight="1" x14ac:dyDescent="0.3">
      <c r="B43" s="106"/>
      <c r="C43" s="253" t="s">
        <v>54</v>
      </c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81">
        <v>1</v>
      </c>
      <c r="O43" s="282"/>
      <c r="P43" s="282"/>
      <c r="Q43" s="282"/>
      <c r="R43" s="282"/>
      <c r="S43" s="282"/>
      <c r="T43" s="282"/>
      <c r="U43" s="256" t="str">
        <f t="shared" si="2"/>
        <v/>
      </c>
      <c r="V43" s="256"/>
      <c r="W43" s="256"/>
      <c r="X43" s="256"/>
      <c r="Y43" s="256"/>
      <c r="Z43" s="257" t="str">
        <f>IF(N43=1,"",HLOOKUP("Valor",OPCIONAIS!$B$79:$E$84,N43,0))</f>
        <v/>
      </c>
      <c r="AA43" s="257"/>
      <c r="AB43" s="257"/>
      <c r="AC43" s="257"/>
      <c r="AD43" s="257"/>
      <c r="AE43" s="258" t="str">
        <f>IF(N43=1,"",HLOOKUP("Modelo",OPCIONAIS!$B$79:$E$84,N43,0))</f>
        <v/>
      </c>
      <c r="AF43" s="258"/>
      <c r="AG43" s="258"/>
      <c r="AH43" s="258"/>
      <c r="AI43" s="258"/>
      <c r="AJ43" s="258"/>
      <c r="AK43" s="107"/>
      <c r="AV43" s="278" t="str">
        <f t="shared" si="0"/>
        <v/>
      </c>
      <c r="AW43" s="278"/>
      <c r="AX43" s="278"/>
      <c r="AY43" s="278"/>
      <c r="AZ43" s="278"/>
    </row>
    <row r="44" spans="2:52" ht="18.75" customHeight="1" x14ac:dyDescent="0.3">
      <c r="B44" s="106"/>
      <c r="C44" s="253" t="s">
        <v>55</v>
      </c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81">
        <v>1</v>
      </c>
      <c r="O44" s="282"/>
      <c r="P44" s="282"/>
      <c r="Q44" s="282"/>
      <c r="R44" s="282"/>
      <c r="S44" s="282"/>
      <c r="T44" s="282"/>
      <c r="U44" s="256" t="str">
        <f t="shared" si="2"/>
        <v/>
      </c>
      <c r="V44" s="256"/>
      <c r="W44" s="256"/>
      <c r="X44" s="256"/>
      <c r="Y44" s="256"/>
      <c r="Z44" s="257" t="str">
        <f>IF(N44=1,"",HLOOKUP("Valor",OPCIONAIS!$B$79:$E$84,N44,0))</f>
        <v/>
      </c>
      <c r="AA44" s="257"/>
      <c r="AB44" s="257"/>
      <c r="AC44" s="257"/>
      <c r="AD44" s="257"/>
      <c r="AE44" s="258" t="str">
        <f>IF(N44=1,"",HLOOKUP("Modelo",OPCIONAIS!$B$79:$E$84,N44,0))</f>
        <v/>
      </c>
      <c r="AF44" s="258"/>
      <c r="AG44" s="258"/>
      <c r="AH44" s="258"/>
      <c r="AI44" s="258"/>
      <c r="AJ44" s="258"/>
      <c r="AK44" s="107"/>
      <c r="AV44" s="278" t="str">
        <f t="shared" si="0"/>
        <v/>
      </c>
      <c r="AW44" s="278"/>
      <c r="AX44" s="278"/>
      <c r="AY44" s="278"/>
      <c r="AZ44" s="278"/>
    </row>
    <row r="45" spans="2:52" ht="18.75" customHeight="1" x14ac:dyDescent="0.3">
      <c r="B45" s="106"/>
      <c r="C45" s="253" t="s">
        <v>56</v>
      </c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81">
        <v>1</v>
      </c>
      <c r="O45" s="282"/>
      <c r="P45" s="282"/>
      <c r="Q45" s="282"/>
      <c r="R45" s="282"/>
      <c r="S45" s="282"/>
      <c r="T45" s="282"/>
      <c r="U45" s="256" t="str">
        <f t="shared" si="2"/>
        <v/>
      </c>
      <c r="V45" s="256"/>
      <c r="W45" s="256"/>
      <c r="X45" s="256"/>
      <c r="Y45" s="256"/>
      <c r="Z45" s="257" t="str">
        <f>IF(N45=1,"",HLOOKUP("Valor",OPCIONAIS!$B$79:$E$84,N45,0))</f>
        <v/>
      </c>
      <c r="AA45" s="257"/>
      <c r="AB45" s="257"/>
      <c r="AC45" s="257"/>
      <c r="AD45" s="257"/>
      <c r="AE45" s="258" t="str">
        <f>IF(N45=1,"",HLOOKUP("Modelo",OPCIONAIS!$B$79:$E$84,N45,0))</f>
        <v/>
      </c>
      <c r="AF45" s="258"/>
      <c r="AG45" s="258"/>
      <c r="AH45" s="258"/>
      <c r="AI45" s="258"/>
      <c r="AJ45" s="258"/>
      <c r="AK45" s="107"/>
      <c r="AV45" s="278" t="str">
        <f t="shared" si="0"/>
        <v/>
      </c>
      <c r="AW45" s="278"/>
      <c r="AX45" s="278"/>
      <c r="AY45" s="278"/>
      <c r="AZ45" s="278"/>
    </row>
    <row r="46" spans="2:52" ht="18.75" customHeight="1" x14ac:dyDescent="0.3">
      <c r="B46" s="106"/>
      <c r="C46" s="253" t="s">
        <v>57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81">
        <v>1</v>
      </c>
      <c r="O46" s="282"/>
      <c r="P46" s="282"/>
      <c r="Q46" s="282"/>
      <c r="R46" s="282"/>
      <c r="S46" s="282"/>
      <c r="T46" s="282"/>
      <c r="U46" s="256" t="str">
        <f t="shared" si="2"/>
        <v/>
      </c>
      <c r="V46" s="256"/>
      <c r="W46" s="256"/>
      <c r="X46" s="256"/>
      <c r="Y46" s="256"/>
      <c r="Z46" s="257" t="str">
        <f>IF(N46=1,"",HLOOKUP("Valor",OPCIONAIS!$B$79:$E$84,N46,0))</f>
        <v/>
      </c>
      <c r="AA46" s="257"/>
      <c r="AB46" s="257"/>
      <c r="AC46" s="257"/>
      <c r="AD46" s="257"/>
      <c r="AE46" s="258" t="str">
        <f>IF(N46=1,"",HLOOKUP("Modelo",OPCIONAIS!$B$79:$E$84,N46,0))</f>
        <v/>
      </c>
      <c r="AF46" s="258"/>
      <c r="AG46" s="258"/>
      <c r="AH46" s="258"/>
      <c r="AI46" s="258"/>
      <c r="AJ46" s="258"/>
      <c r="AK46" s="107"/>
      <c r="AV46" s="278" t="str">
        <f t="shared" si="0"/>
        <v/>
      </c>
      <c r="AW46" s="278"/>
      <c r="AX46" s="278"/>
      <c r="AY46" s="278"/>
      <c r="AZ46" s="278"/>
    </row>
    <row r="47" spans="2:52" ht="18.75" customHeight="1" x14ac:dyDescent="0.3">
      <c r="B47" s="106"/>
      <c r="C47" s="253" t="s">
        <v>58</v>
      </c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81">
        <v>1</v>
      </c>
      <c r="O47" s="282"/>
      <c r="P47" s="282"/>
      <c r="Q47" s="282"/>
      <c r="R47" s="282"/>
      <c r="S47" s="282"/>
      <c r="T47" s="282"/>
      <c r="U47" s="256" t="str">
        <f t="shared" si="2"/>
        <v/>
      </c>
      <c r="V47" s="256"/>
      <c r="W47" s="256"/>
      <c r="X47" s="256"/>
      <c r="Y47" s="256"/>
      <c r="Z47" s="257" t="str">
        <f>IF(N47=1,"",HLOOKUP("Valor",OPCIONAIS!$B$79:$E$84,N47,0))</f>
        <v/>
      </c>
      <c r="AA47" s="257"/>
      <c r="AB47" s="257"/>
      <c r="AC47" s="257"/>
      <c r="AD47" s="257"/>
      <c r="AE47" s="258" t="str">
        <f>IF(N47=1,"",HLOOKUP("Modelo",OPCIONAIS!$B$79:$E$84,N47,0))</f>
        <v/>
      </c>
      <c r="AF47" s="258"/>
      <c r="AG47" s="258"/>
      <c r="AH47" s="258"/>
      <c r="AI47" s="258"/>
      <c r="AJ47" s="258"/>
      <c r="AK47" s="107"/>
      <c r="AV47" s="278" t="str">
        <f t="shared" si="0"/>
        <v/>
      </c>
      <c r="AW47" s="278"/>
      <c r="AX47" s="278"/>
      <c r="AY47" s="278"/>
      <c r="AZ47" s="278"/>
    </row>
    <row r="48" spans="2:52" ht="18.75" customHeight="1" x14ac:dyDescent="0.3">
      <c r="B48" s="106"/>
      <c r="C48" s="252" t="s">
        <v>59</v>
      </c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81">
        <v>1</v>
      </c>
      <c r="O48" s="282"/>
      <c r="P48" s="282"/>
      <c r="Q48" s="282"/>
      <c r="R48" s="282"/>
      <c r="S48" s="282"/>
      <c r="T48" s="282"/>
      <c r="U48" s="256" t="str">
        <f t="shared" si="2"/>
        <v/>
      </c>
      <c r="V48" s="256"/>
      <c r="W48" s="256"/>
      <c r="X48" s="256"/>
      <c r="Y48" s="256"/>
      <c r="Z48" s="257" t="str">
        <f>IF(N48=1,"",HLOOKUP("Valor",OPCIONAIS!$B$86:$E$87,N48,0))</f>
        <v/>
      </c>
      <c r="AA48" s="257"/>
      <c r="AB48" s="257"/>
      <c r="AC48" s="257"/>
      <c r="AD48" s="257"/>
      <c r="AE48" s="258" t="str">
        <f>IF(N48=1,"",HLOOKUP("Modelo",OPCIONAIS!$B$86:$E$87,N48,0))</f>
        <v/>
      </c>
      <c r="AF48" s="258"/>
      <c r="AG48" s="258"/>
      <c r="AH48" s="258"/>
      <c r="AI48" s="258"/>
      <c r="AJ48" s="258"/>
      <c r="AK48" s="107"/>
      <c r="AV48" s="278" t="str">
        <f t="shared" si="0"/>
        <v/>
      </c>
      <c r="AW48" s="278"/>
      <c r="AX48" s="278"/>
      <c r="AY48" s="278"/>
      <c r="AZ48" s="278"/>
    </row>
    <row r="49" spans="2:52" ht="18.75" customHeight="1" x14ac:dyDescent="0.3">
      <c r="B49" s="106"/>
      <c r="C49" s="252" t="s">
        <v>60</v>
      </c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81">
        <v>1</v>
      </c>
      <c r="O49" s="282"/>
      <c r="P49" s="282"/>
      <c r="Q49" s="282"/>
      <c r="R49" s="282"/>
      <c r="S49" s="282"/>
      <c r="T49" s="282"/>
      <c r="U49" s="256" t="str">
        <f t="shared" si="2"/>
        <v/>
      </c>
      <c r="V49" s="256"/>
      <c r="W49" s="256"/>
      <c r="X49" s="256"/>
      <c r="Y49" s="256"/>
      <c r="Z49" s="257" t="str">
        <f>IF(N49=1,"",HLOOKUP("Valor",OPCIONAIS!$B$106:$E$108,N49,0))</f>
        <v/>
      </c>
      <c r="AA49" s="257"/>
      <c r="AB49" s="257"/>
      <c r="AC49" s="257"/>
      <c r="AD49" s="257"/>
      <c r="AE49" s="258" t="str">
        <f>IF(N49=1,"",HLOOKUP("Modelo",OPCIONAIS!$B$106:$E$108,N49,0))</f>
        <v/>
      </c>
      <c r="AF49" s="258"/>
      <c r="AG49" s="258"/>
      <c r="AH49" s="258"/>
      <c r="AI49" s="258"/>
      <c r="AJ49" s="258"/>
      <c r="AK49" s="107"/>
      <c r="AV49" s="278" t="str">
        <f t="shared" si="0"/>
        <v/>
      </c>
      <c r="AW49" s="278"/>
      <c r="AX49" s="278"/>
      <c r="AY49" s="278"/>
      <c r="AZ49" s="278"/>
    </row>
    <row r="50" spans="2:52" ht="18.75" customHeight="1" x14ac:dyDescent="0.3">
      <c r="B50" s="106"/>
      <c r="C50" s="253" t="s">
        <v>61</v>
      </c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81">
        <v>1</v>
      </c>
      <c r="O50" s="282"/>
      <c r="P50" s="282"/>
      <c r="Q50" s="282"/>
      <c r="R50" s="282"/>
      <c r="S50" s="282"/>
      <c r="T50" s="282"/>
      <c r="U50" s="256" t="str">
        <f t="shared" si="2"/>
        <v/>
      </c>
      <c r="V50" s="256"/>
      <c r="W50" s="256"/>
      <c r="X50" s="256"/>
      <c r="Y50" s="256"/>
      <c r="Z50" s="257" t="str">
        <f>IF(N50=1,"",HLOOKUP("Valor",OPCIONAIS!$B$119:$E$120,N50,0))</f>
        <v/>
      </c>
      <c r="AA50" s="257"/>
      <c r="AB50" s="257"/>
      <c r="AC50" s="257"/>
      <c r="AD50" s="257"/>
      <c r="AE50" s="258" t="str">
        <f>IF(N50=1,"",HLOOKUP("Modelo",OPCIONAIS!$B$119:$E$120,N50,0))</f>
        <v/>
      </c>
      <c r="AF50" s="258"/>
      <c r="AG50" s="258"/>
      <c r="AH50" s="258"/>
      <c r="AI50" s="258"/>
      <c r="AJ50" s="258"/>
      <c r="AK50" s="107"/>
      <c r="AV50" s="278" t="str">
        <f t="shared" si="0"/>
        <v/>
      </c>
      <c r="AW50" s="278"/>
      <c r="AX50" s="278"/>
      <c r="AY50" s="278"/>
      <c r="AZ50" s="278"/>
    </row>
    <row r="51" spans="2:52" ht="18.75" customHeight="1" x14ac:dyDescent="0.3">
      <c r="B51" s="106"/>
      <c r="C51" s="252" t="s">
        <v>62</v>
      </c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81">
        <v>1</v>
      </c>
      <c r="O51" s="282"/>
      <c r="P51" s="282"/>
      <c r="Q51" s="282"/>
      <c r="R51" s="282"/>
      <c r="S51" s="282"/>
      <c r="T51" s="282"/>
      <c r="U51" s="256" t="str">
        <f t="shared" si="2"/>
        <v/>
      </c>
      <c r="V51" s="256"/>
      <c r="W51" s="256"/>
      <c r="X51" s="256"/>
      <c r="Y51" s="256"/>
      <c r="Z51" s="257" t="str">
        <f>IF(N51=1,"",HLOOKUP("Valor",OPCIONAIS!B110:E112,N51,0))</f>
        <v/>
      </c>
      <c r="AA51" s="257"/>
      <c r="AB51" s="257"/>
      <c r="AC51" s="257"/>
      <c r="AD51" s="257"/>
      <c r="AE51" s="258" t="str">
        <f>IF(N51=1,"",HLOOKUP("Modelo",OPCIONAIS!B110:E112,N51,0))</f>
        <v/>
      </c>
      <c r="AF51" s="258"/>
      <c r="AG51" s="258"/>
      <c r="AH51" s="258"/>
      <c r="AI51" s="258"/>
      <c r="AJ51" s="258"/>
      <c r="AK51" s="107"/>
      <c r="AV51" s="278" t="str">
        <f t="shared" si="0"/>
        <v/>
      </c>
      <c r="AW51" s="278"/>
      <c r="AX51" s="278"/>
      <c r="AY51" s="278"/>
      <c r="AZ51" s="278"/>
    </row>
    <row r="52" spans="2:52" ht="18.75" customHeight="1" x14ac:dyDescent="0.3">
      <c r="B52" s="106"/>
      <c r="C52" s="243" t="s">
        <v>63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54">
        <v>1</v>
      </c>
      <c r="O52" s="255"/>
      <c r="P52" s="255"/>
      <c r="Q52" s="255"/>
      <c r="R52" s="255"/>
      <c r="S52" s="255"/>
      <c r="T52" s="255"/>
      <c r="U52" s="256" t="str">
        <f t="shared" si="2"/>
        <v/>
      </c>
      <c r="V52" s="256"/>
      <c r="W52" s="256"/>
      <c r="X52" s="256"/>
      <c r="Y52" s="256"/>
      <c r="Z52" s="257" t="str">
        <f>IF(N52=1,"",HLOOKUP("Valor",OPCIONAIS!B114:E117,N52,0))</f>
        <v/>
      </c>
      <c r="AA52" s="257"/>
      <c r="AB52" s="257"/>
      <c r="AC52" s="257"/>
      <c r="AD52" s="257"/>
      <c r="AE52" s="258" t="str">
        <f>IF(N52=1,"",HLOOKUP("Modelo",OPCIONAIS!B114:E117,N52,0))</f>
        <v/>
      </c>
      <c r="AF52" s="258"/>
      <c r="AG52" s="258"/>
      <c r="AH52" s="258"/>
      <c r="AI52" s="258"/>
      <c r="AJ52" s="258"/>
      <c r="AK52" s="107"/>
      <c r="AV52" s="278" t="str">
        <f t="shared" si="0"/>
        <v/>
      </c>
      <c r="AW52" s="278"/>
      <c r="AX52" s="278"/>
      <c r="AY52" s="278"/>
      <c r="AZ52" s="278"/>
    </row>
    <row r="53" spans="2:52" ht="18.75" customHeight="1" x14ac:dyDescent="0.3">
      <c r="B53" s="10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79" t="s">
        <v>64</v>
      </c>
      <c r="O53" s="279"/>
      <c r="P53" s="279"/>
      <c r="Q53" s="279"/>
      <c r="R53" s="279"/>
      <c r="S53" s="279"/>
      <c r="T53" s="279"/>
      <c r="U53" s="280" t="str">
        <f>IF(SUM(AV21:AZ52)=0,"",SUM(AV21:AZ52))</f>
        <v/>
      </c>
      <c r="V53" s="280"/>
      <c r="W53" s="280"/>
      <c r="X53" s="280"/>
      <c r="Y53" s="280"/>
      <c r="Z53" s="280"/>
      <c r="AA53" s="280"/>
      <c r="AB53" s="280"/>
      <c r="AC53" s="280"/>
      <c r="AD53" s="280"/>
      <c r="AE53" s="2"/>
      <c r="AF53" s="2"/>
      <c r="AG53" s="2"/>
      <c r="AH53" s="2"/>
      <c r="AI53" s="2"/>
      <c r="AJ53" s="2"/>
      <c r="AK53" s="107"/>
    </row>
    <row r="54" spans="2:52" ht="18.75" customHeight="1" thickBot="1" x14ac:dyDescent="0.35">
      <c r="B54" s="10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07"/>
    </row>
    <row r="55" spans="2:52" ht="18.75" customHeight="1" thickBot="1" x14ac:dyDescent="0.35">
      <c r="B55" s="106"/>
      <c r="C55" s="247" t="s">
        <v>942</v>
      </c>
      <c r="D55" s="248"/>
      <c r="E55" s="248"/>
      <c r="F55" s="248"/>
      <c r="G55" s="248"/>
      <c r="H55" s="248"/>
      <c r="I55" s="248"/>
      <c r="J55" s="248"/>
      <c r="K55" s="248"/>
      <c r="L55" s="250" t="str">
        <f>IF(C11="","",C11)</f>
        <v/>
      </c>
      <c r="M55" s="250"/>
      <c r="N55" s="250"/>
      <c r="O55" s="250"/>
      <c r="P55" s="250"/>
      <c r="Q55" s="250"/>
      <c r="R55" s="250"/>
      <c r="S55" s="239" t="s">
        <v>65</v>
      </c>
      <c r="T55" s="239"/>
      <c r="U55" s="239"/>
      <c r="V55" s="240"/>
      <c r="W55" s="269" t="s">
        <v>66</v>
      </c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1"/>
      <c r="AK55" s="107"/>
    </row>
    <row r="56" spans="2:52" ht="18.75" customHeight="1" thickBot="1" x14ac:dyDescent="0.35">
      <c r="B56" s="106"/>
      <c r="C56" s="249"/>
      <c r="D56" s="245"/>
      <c r="E56" s="245"/>
      <c r="F56" s="245"/>
      <c r="G56" s="245"/>
      <c r="H56" s="245"/>
      <c r="I56" s="245"/>
      <c r="J56" s="245"/>
      <c r="K56" s="245"/>
      <c r="L56" s="251"/>
      <c r="M56" s="251"/>
      <c r="N56" s="251"/>
      <c r="O56" s="251"/>
      <c r="P56" s="251"/>
      <c r="Q56" s="251"/>
      <c r="R56" s="251"/>
      <c r="S56" s="241"/>
      <c r="T56" s="241"/>
      <c r="U56" s="241"/>
      <c r="V56" s="242"/>
      <c r="W56" s="272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4"/>
      <c r="AK56" s="107"/>
    </row>
    <row r="57" spans="2:52" ht="18.75" customHeight="1" thickBot="1" x14ac:dyDescent="0.35">
      <c r="B57" s="106"/>
      <c r="C57" s="249" t="s">
        <v>943</v>
      </c>
      <c r="D57" s="245"/>
      <c r="E57" s="245"/>
      <c r="F57" s="245"/>
      <c r="G57" s="245"/>
      <c r="H57" s="245"/>
      <c r="I57" s="245"/>
      <c r="J57" s="245"/>
      <c r="K57" s="245"/>
      <c r="L57" s="251" t="str">
        <f>U53</f>
        <v/>
      </c>
      <c r="M57" s="251"/>
      <c r="N57" s="251"/>
      <c r="O57" s="251"/>
      <c r="P57" s="251"/>
      <c r="Q57" s="251"/>
      <c r="R57" s="251"/>
      <c r="S57" s="263">
        <f>C7</f>
        <v>0</v>
      </c>
      <c r="T57" s="264"/>
      <c r="U57" s="264"/>
      <c r="V57" s="264"/>
      <c r="W57" s="272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4"/>
      <c r="AK57" s="107"/>
    </row>
    <row r="58" spans="2:52" ht="18.75" customHeight="1" thickBot="1" x14ac:dyDescent="0.35">
      <c r="B58" s="106"/>
      <c r="C58" s="249"/>
      <c r="D58" s="245"/>
      <c r="E58" s="245"/>
      <c r="F58" s="245"/>
      <c r="G58" s="245"/>
      <c r="H58" s="245"/>
      <c r="I58" s="245"/>
      <c r="J58" s="245"/>
      <c r="K58" s="245"/>
      <c r="L58" s="251"/>
      <c r="M58" s="251"/>
      <c r="N58" s="251"/>
      <c r="O58" s="251"/>
      <c r="P58" s="251"/>
      <c r="Q58" s="251"/>
      <c r="R58" s="251"/>
      <c r="S58" s="265"/>
      <c r="T58" s="266"/>
      <c r="U58" s="266"/>
      <c r="V58" s="266"/>
      <c r="W58" s="272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4"/>
      <c r="AK58" s="107"/>
    </row>
    <row r="59" spans="2:52" ht="18.75" customHeight="1" thickBot="1" x14ac:dyDescent="0.35">
      <c r="B59" s="106"/>
      <c r="C59" s="249" t="s">
        <v>944</v>
      </c>
      <c r="D59" s="245"/>
      <c r="E59" s="245"/>
      <c r="F59" s="245"/>
      <c r="G59" s="245"/>
      <c r="H59" s="245"/>
      <c r="I59" s="245"/>
      <c r="J59" s="245"/>
      <c r="K59" s="245"/>
      <c r="L59" s="261" t="str">
        <f>IF(SUM(L55:R58)=0,"",SUM(L55:R58))</f>
        <v/>
      </c>
      <c r="M59" s="261"/>
      <c r="N59" s="261"/>
      <c r="O59" s="261"/>
      <c r="P59" s="261"/>
      <c r="Q59" s="261"/>
      <c r="R59" s="261"/>
      <c r="S59" s="265"/>
      <c r="T59" s="266"/>
      <c r="U59" s="266"/>
      <c r="V59" s="266"/>
      <c r="W59" s="272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4"/>
      <c r="AK59" s="107"/>
    </row>
    <row r="60" spans="2:52" ht="18.75" customHeight="1" thickBot="1" x14ac:dyDescent="0.35">
      <c r="B60" s="106"/>
      <c r="C60" s="259"/>
      <c r="D60" s="260"/>
      <c r="E60" s="260"/>
      <c r="F60" s="260"/>
      <c r="G60" s="260"/>
      <c r="H60" s="260"/>
      <c r="I60" s="260"/>
      <c r="J60" s="260"/>
      <c r="K60" s="260"/>
      <c r="L60" s="262"/>
      <c r="M60" s="262"/>
      <c r="N60" s="262"/>
      <c r="O60" s="262"/>
      <c r="P60" s="262"/>
      <c r="Q60" s="262"/>
      <c r="R60" s="262"/>
      <c r="S60" s="267"/>
      <c r="T60" s="268"/>
      <c r="U60" s="268"/>
      <c r="V60" s="268"/>
      <c r="W60" s="275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7"/>
      <c r="AK60" s="107"/>
    </row>
    <row r="61" spans="2:52" ht="18.75" customHeight="1" thickBot="1" x14ac:dyDescent="0.35">
      <c r="B61" s="10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7"/>
    </row>
    <row r="62" spans="2:52" ht="18.75" customHeight="1" thickBot="1" x14ac:dyDescent="0.35">
      <c r="B62" s="106"/>
      <c r="C62" s="244" t="s">
        <v>941</v>
      </c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"/>
      <c r="P62" s="245" t="s">
        <v>67</v>
      </c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6" t="str">
        <f>IF(L55="","",IF(S57="","",SUM(U53,L55)*S57))</f>
        <v/>
      </c>
      <c r="AD62" s="246"/>
      <c r="AE62" s="246"/>
      <c r="AF62" s="246"/>
      <c r="AG62" s="246"/>
      <c r="AH62" s="246"/>
      <c r="AI62" s="246"/>
      <c r="AJ62" s="246"/>
      <c r="AK62" s="107"/>
    </row>
    <row r="63" spans="2:52" ht="18.75" customHeight="1" thickBot="1" x14ac:dyDescent="0.35">
      <c r="B63" s="106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6"/>
      <c r="AD63" s="246"/>
      <c r="AE63" s="246"/>
      <c r="AF63" s="246"/>
      <c r="AG63" s="246"/>
      <c r="AH63" s="246"/>
      <c r="AI63" s="246"/>
      <c r="AJ63" s="246"/>
      <c r="AK63" s="107"/>
    </row>
    <row r="64" spans="2:52" ht="18.75" customHeight="1" thickBot="1" x14ac:dyDescent="0.35">
      <c r="B64" s="106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6"/>
      <c r="AD64" s="246"/>
      <c r="AE64" s="246"/>
      <c r="AF64" s="246"/>
      <c r="AG64" s="246"/>
      <c r="AH64" s="246"/>
      <c r="AI64" s="246"/>
      <c r="AJ64" s="246"/>
      <c r="AK64" s="107"/>
    </row>
    <row r="65" spans="2:37" ht="18.75" customHeight="1" thickBot="1" x14ac:dyDescent="0.35">
      <c r="B65" s="108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10"/>
    </row>
    <row r="66" spans="2:37" ht="18.75" customHeight="1" thickTop="1" x14ac:dyDescent="0.3"/>
  </sheetData>
  <sheetProtection selectLockedCells="1" selectUnlockedCells="1"/>
  <mergeCells count="248">
    <mergeCell ref="B3:D3"/>
    <mergeCell ref="E3:J3"/>
    <mergeCell ref="K3:M3"/>
    <mergeCell ref="N3:S3"/>
    <mergeCell ref="T3:V3"/>
    <mergeCell ref="W3:AK3"/>
    <mergeCell ref="AE1:AK1"/>
    <mergeCell ref="AE2:AK2"/>
    <mergeCell ref="AD4:AI4"/>
    <mergeCell ref="O7:S8"/>
    <mergeCell ref="C6:D6"/>
    <mergeCell ref="C7:D8"/>
    <mergeCell ref="AA7:AJ8"/>
    <mergeCell ref="T6:X6"/>
    <mergeCell ref="T7:X8"/>
    <mergeCell ref="O6:S6"/>
    <mergeCell ref="J6:N6"/>
    <mergeCell ref="E6:I6"/>
    <mergeCell ref="C15:AJ16"/>
    <mergeCell ref="C21:M21"/>
    <mergeCell ref="B1:Q2"/>
    <mergeCell ref="S1:V1"/>
    <mergeCell ref="W1:AC1"/>
    <mergeCell ref="S2:V2"/>
    <mergeCell ref="W2:AC2"/>
    <mergeCell ref="E4:G4"/>
    <mergeCell ref="H4:L4"/>
    <mergeCell ref="M4:Q4"/>
    <mergeCell ref="R4:W4"/>
    <mergeCell ref="Y4:AC4"/>
    <mergeCell ref="Y6:Z6"/>
    <mergeCell ref="Y7:Z8"/>
    <mergeCell ref="AA6:AJ6"/>
    <mergeCell ref="C20:T20"/>
    <mergeCell ref="C17:AJ17"/>
    <mergeCell ref="C11:R12"/>
    <mergeCell ref="C5:M5"/>
    <mergeCell ref="C9:AJ9"/>
    <mergeCell ref="C14:R14"/>
    <mergeCell ref="C10:R10"/>
    <mergeCell ref="E7:I8"/>
    <mergeCell ref="J7:N8"/>
    <mergeCell ref="C22:M22"/>
    <mergeCell ref="C24:M24"/>
    <mergeCell ref="C23:AJ23"/>
    <mergeCell ref="C18:Y18"/>
    <mergeCell ref="C19:AJ19"/>
    <mergeCell ref="U20:Y20"/>
    <mergeCell ref="Z20:AD20"/>
    <mergeCell ref="AE20:AJ20"/>
    <mergeCell ref="N21:T21"/>
    <mergeCell ref="U21:Y21"/>
    <mergeCell ref="Z21:AD21"/>
    <mergeCell ref="AE21:AJ21"/>
    <mergeCell ref="AV21:AZ21"/>
    <mergeCell ref="N22:T22"/>
    <mergeCell ref="U22:Y22"/>
    <mergeCell ref="Z22:AD22"/>
    <mergeCell ref="AE22:AJ22"/>
    <mergeCell ref="AV22:AZ22"/>
    <mergeCell ref="AV23:AZ23"/>
    <mergeCell ref="N24:T24"/>
    <mergeCell ref="U24:Y24"/>
    <mergeCell ref="Z24:AD24"/>
    <mergeCell ref="AE24:AJ24"/>
    <mergeCell ref="AV24:AZ24"/>
    <mergeCell ref="N25:T25"/>
    <mergeCell ref="U25:Y25"/>
    <mergeCell ref="Z25:AD25"/>
    <mergeCell ref="AE25:AJ25"/>
    <mergeCell ref="AV25:AZ25"/>
    <mergeCell ref="C25:M25"/>
    <mergeCell ref="N26:T26"/>
    <mergeCell ref="U26:Y26"/>
    <mergeCell ref="Z26:AD26"/>
    <mergeCell ref="AE26:AJ26"/>
    <mergeCell ref="AV26:AZ26"/>
    <mergeCell ref="C28:M28"/>
    <mergeCell ref="C27:M27"/>
    <mergeCell ref="C26:M26"/>
    <mergeCell ref="N29:T29"/>
    <mergeCell ref="U29:Y29"/>
    <mergeCell ref="Z29:AD29"/>
    <mergeCell ref="AE29:AJ29"/>
    <mergeCell ref="AV29:AZ29"/>
    <mergeCell ref="C29:M29"/>
    <mergeCell ref="N27:T27"/>
    <mergeCell ref="U27:Y27"/>
    <mergeCell ref="Z27:AD27"/>
    <mergeCell ref="AE27:AJ27"/>
    <mergeCell ref="AV27:AZ27"/>
    <mergeCell ref="N28:T28"/>
    <mergeCell ref="U28:Y28"/>
    <mergeCell ref="Z28:AD28"/>
    <mergeCell ref="AE28:AJ28"/>
    <mergeCell ref="AV28:AZ28"/>
    <mergeCell ref="C33:M33"/>
    <mergeCell ref="C32:M32"/>
    <mergeCell ref="N30:T30"/>
    <mergeCell ref="U30:Y30"/>
    <mergeCell ref="Z30:AD30"/>
    <mergeCell ref="AE30:AJ30"/>
    <mergeCell ref="AV30:AZ30"/>
    <mergeCell ref="N31:T31"/>
    <mergeCell ref="U31:Y31"/>
    <mergeCell ref="Z31:AD31"/>
    <mergeCell ref="AE31:AJ31"/>
    <mergeCell ref="N32:T32"/>
    <mergeCell ref="U32:Y32"/>
    <mergeCell ref="Z32:AD32"/>
    <mergeCell ref="AE32:AJ32"/>
    <mergeCell ref="AV32:AZ32"/>
    <mergeCell ref="N33:T33"/>
    <mergeCell ref="U33:Y33"/>
    <mergeCell ref="Z33:AD33"/>
    <mergeCell ref="AE33:AJ33"/>
    <mergeCell ref="AV33:AZ33"/>
    <mergeCell ref="AV31:AZ31"/>
    <mergeCell ref="C31:M31"/>
    <mergeCell ref="C30:M30"/>
    <mergeCell ref="C35:M35"/>
    <mergeCell ref="C34:M34"/>
    <mergeCell ref="N36:T36"/>
    <mergeCell ref="U36:Y36"/>
    <mergeCell ref="Z36:AD36"/>
    <mergeCell ref="AE36:AJ36"/>
    <mergeCell ref="AV36:AZ36"/>
    <mergeCell ref="N37:T37"/>
    <mergeCell ref="U37:Y37"/>
    <mergeCell ref="Z37:AD37"/>
    <mergeCell ref="AE37:AJ37"/>
    <mergeCell ref="AV37:AZ37"/>
    <mergeCell ref="C37:M37"/>
    <mergeCell ref="C36:M36"/>
    <mergeCell ref="N34:T34"/>
    <mergeCell ref="U34:Y34"/>
    <mergeCell ref="Z34:AD34"/>
    <mergeCell ref="AE34:AJ34"/>
    <mergeCell ref="AV34:AZ34"/>
    <mergeCell ref="N35:T35"/>
    <mergeCell ref="U35:Y35"/>
    <mergeCell ref="Z35:AD35"/>
    <mergeCell ref="AE35:AJ35"/>
    <mergeCell ref="AV35:AZ35"/>
    <mergeCell ref="C39:M39"/>
    <mergeCell ref="C38:M38"/>
    <mergeCell ref="N40:T40"/>
    <mergeCell ref="U40:Y40"/>
    <mergeCell ref="Z40:AD40"/>
    <mergeCell ref="AE40:AJ40"/>
    <mergeCell ref="AV40:AZ40"/>
    <mergeCell ref="N41:T41"/>
    <mergeCell ref="U41:Y41"/>
    <mergeCell ref="Z41:AD41"/>
    <mergeCell ref="AE41:AJ41"/>
    <mergeCell ref="AV41:AZ41"/>
    <mergeCell ref="C41:M41"/>
    <mergeCell ref="C40:M40"/>
    <mergeCell ref="N38:T38"/>
    <mergeCell ref="U38:Y38"/>
    <mergeCell ref="Z38:AD38"/>
    <mergeCell ref="AE38:AJ38"/>
    <mergeCell ref="AV38:AZ38"/>
    <mergeCell ref="N39:T39"/>
    <mergeCell ref="U39:Y39"/>
    <mergeCell ref="Z39:AD39"/>
    <mergeCell ref="AE39:AJ39"/>
    <mergeCell ref="AV39:AZ39"/>
    <mergeCell ref="C43:M43"/>
    <mergeCell ref="C42:M42"/>
    <mergeCell ref="N44:T44"/>
    <mergeCell ref="U44:Y44"/>
    <mergeCell ref="Z44:AD44"/>
    <mergeCell ref="AE44:AJ44"/>
    <mergeCell ref="AV44:AZ44"/>
    <mergeCell ref="N45:T45"/>
    <mergeCell ref="U45:Y45"/>
    <mergeCell ref="Z45:AD45"/>
    <mergeCell ref="AE45:AJ45"/>
    <mergeCell ref="AV45:AZ45"/>
    <mergeCell ref="C45:M45"/>
    <mergeCell ref="C44:M44"/>
    <mergeCell ref="N42:T42"/>
    <mergeCell ref="U42:Y42"/>
    <mergeCell ref="Z42:AD42"/>
    <mergeCell ref="AE42:AJ42"/>
    <mergeCell ref="AV42:AZ42"/>
    <mergeCell ref="N43:T43"/>
    <mergeCell ref="U43:Y43"/>
    <mergeCell ref="Z43:AD43"/>
    <mergeCell ref="AE43:AJ43"/>
    <mergeCell ref="AV43:AZ43"/>
    <mergeCell ref="C47:M47"/>
    <mergeCell ref="C46:M46"/>
    <mergeCell ref="N48:T48"/>
    <mergeCell ref="U48:Y48"/>
    <mergeCell ref="Z48:AD48"/>
    <mergeCell ref="AE48:AJ48"/>
    <mergeCell ref="AV48:AZ48"/>
    <mergeCell ref="N49:T49"/>
    <mergeCell ref="U49:Y49"/>
    <mergeCell ref="Z49:AD49"/>
    <mergeCell ref="AE49:AJ49"/>
    <mergeCell ref="AV49:AZ49"/>
    <mergeCell ref="C49:M49"/>
    <mergeCell ref="C48:M48"/>
    <mergeCell ref="N46:T46"/>
    <mergeCell ref="U46:Y46"/>
    <mergeCell ref="Z46:AD46"/>
    <mergeCell ref="AE46:AJ46"/>
    <mergeCell ref="AV46:AZ46"/>
    <mergeCell ref="N47:T47"/>
    <mergeCell ref="U47:Y47"/>
    <mergeCell ref="Z47:AD47"/>
    <mergeCell ref="AE47:AJ47"/>
    <mergeCell ref="AV47:AZ47"/>
    <mergeCell ref="AV52:AZ52"/>
    <mergeCell ref="N53:T53"/>
    <mergeCell ref="U53:AD53"/>
    <mergeCell ref="N50:T50"/>
    <mergeCell ref="U50:Y50"/>
    <mergeCell ref="Z50:AD50"/>
    <mergeCell ref="AE50:AJ50"/>
    <mergeCell ref="AV50:AZ50"/>
    <mergeCell ref="N51:T51"/>
    <mergeCell ref="U51:Y51"/>
    <mergeCell ref="Z51:AD51"/>
    <mergeCell ref="AE51:AJ51"/>
    <mergeCell ref="AV51:AZ51"/>
    <mergeCell ref="S55:V56"/>
    <mergeCell ref="C52:M52"/>
    <mergeCell ref="C62:N64"/>
    <mergeCell ref="P62:AB64"/>
    <mergeCell ref="AC62:AJ64"/>
    <mergeCell ref="C55:K56"/>
    <mergeCell ref="L55:R56"/>
    <mergeCell ref="C51:M51"/>
    <mergeCell ref="C50:M50"/>
    <mergeCell ref="N52:T52"/>
    <mergeCell ref="U52:Y52"/>
    <mergeCell ref="Z52:AD52"/>
    <mergeCell ref="AE52:AJ52"/>
    <mergeCell ref="C57:K58"/>
    <mergeCell ref="L57:R58"/>
    <mergeCell ref="C59:K60"/>
    <mergeCell ref="L59:R60"/>
    <mergeCell ref="S57:V60"/>
    <mergeCell ref="W55:AJ60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Lista suspensa 60">
              <controlPr defaultSize="0" autoFill="0" autoLine="0" autoPict="0" altText="">
                <anchor moveWithCells="1" sizeWithCells="1">
                  <from>
                    <xdr:col>22</xdr:col>
                    <xdr:colOff>9525</xdr:colOff>
                    <xdr:row>0</xdr:row>
                    <xdr:rowOff>0</xdr:rowOff>
                  </from>
                  <to>
                    <xdr:col>28</xdr:col>
                    <xdr:colOff>257175</xdr:colOff>
                    <xdr:row>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" name="Lista suspensa 9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24</xdr:row>
                    <xdr:rowOff>9525</xdr:rowOff>
                  </from>
                  <to>
                    <xdr:col>19</xdr:col>
                    <xdr:colOff>257175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Lista suspensa 10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20</xdr:row>
                    <xdr:rowOff>9525</xdr:rowOff>
                  </from>
                  <to>
                    <xdr:col>19</xdr:col>
                    <xdr:colOff>257175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Lista suspensa 10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28</xdr:row>
                    <xdr:rowOff>9525</xdr:rowOff>
                  </from>
                  <to>
                    <xdr:col>19</xdr:col>
                    <xdr:colOff>257175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Lista suspensa 10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29</xdr:row>
                    <xdr:rowOff>9525</xdr:rowOff>
                  </from>
                  <to>
                    <xdr:col>19</xdr:col>
                    <xdr:colOff>257175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Lista suspensa 11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30</xdr:row>
                    <xdr:rowOff>9525</xdr:rowOff>
                  </from>
                  <to>
                    <xdr:col>19</xdr:col>
                    <xdr:colOff>257175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Lista suspensa 11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31</xdr:row>
                    <xdr:rowOff>9525</xdr:rowOff>
                  </from>
                  <to>
                    <xdr:col>19</xdr:col>
                    <xdr:colOff>257175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Lista suspensa 11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32</xdr:row>
                    <xdr:rowOff>9525</xdr:rowOff>
                  </from>
                  <to>
                    <xdr:col>19</xdr:col>
                    <xdr:colOff>257175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2" name="Lista suspensa 12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33</xdr:row>
                    <xdr:rowOff>9525</xdr:rowOff>
                  </from>
                  <to>
                    <xdr:col>19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3" name="Lista suspensa 12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19</xdr:col>
                    <xdr:colOff>257175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Lista suspensa 127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19</xdr:col>
                    <xdr:colOff>257175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5" name="Lista suspensa 12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36</xdr:row>
                    <xdr:rowOff>9525</xdr:rowOff>
                  </from>
                  <to>
                    <xdr:col>19</xdr:col>
                    <xdr:colOff>257175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6" name="Lista suspensa 13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37</xdr:row>
                    <xdr:rowOff>9525</xdr:rowOff>
                  </from>
                  <to>
                    <xdr:col>19</xdr:col>
                    <xdr:colOff>257175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Lista suspensa 13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19</xdr:col>
                    <xdr:colOff>257175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Lista suspensa 132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19</xdr:col>
                    <xdr:colOff>257175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Lista suspensa 13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19</xdr:col>
                    <xdr:colOff>257175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Lista suspensa 13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41</xdr:row>
                    <xdr:rowOff>9525</xdr:rowOff>
                  </from>
                  <to>
                    <xdr:col>19</xdr:col>
                    <xdr:colOff>257175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Lista suspensa 13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42</xdr:row>
                    <xdr:rowOff>9525</xdr:rowOff>
                  </from>
                  <to>
                    <xdr:col>19</xdr:col>
                    <xdr:colOff>257175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2" name="Lista suspensa 13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43</xdr:row>
                    <xdr:rowOff>9525</xdr:rowOff>
                  </from>
                  <to>
                    <xdr:col>19</xdr:col>
                    <xdr:colOff>257175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3" name="Lista suspensa 137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44</xdr:row>
                    <xdr:rowOff>9525</xdr:rowOff>
                  </from>
                  <to>
                    <xdr:col>19</xdr:col>
                    <xdr:colOff>257175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4" name="Lista suspensa 13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45</xdr:row>
                    <xdr:rowOff>9525</xdr:rowOff>
                  </from>
                  <to>
                    <xdr:col>19</xdr:col>
                    <xdr:colOff>257175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5" name="Lista suspensa 13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46</xdr:row>
                    <xdr:rowOff>9525</xdr:rowOff>
                  </from>
                  <to>
                    <xdr:col>19</xdr:col>
                    <xdr:colOff>257175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6" name="Lista suspensa 15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48</xdr:row>
                    <xdr:rowOff>9525</xdr:rowOff>
                  </from>
                  <to>
                    <xdr:col>19</xdr:col>
                    <xdr:colOff>257175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7" name="Lista suspensa 16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49</xdr:row>
                    <xdr:rowOff>9525</xdr:rowOff>
                  </from>
                  <to>
                    <xdr:col>19</xdr:col>
                    <xdr:colOff>257175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8" name="Lista suspensa 16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50</xdr:row>
                    <xdr:rowOff>9525</xdr:rowOff>
                  </from>
                  <to>
                    <xdr:col>19</xdr:col>
                    <xdr:colOff>257175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9" name="Lista suspensa 22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47</xdr:row>
                    <xdr:rowOff>9525</xdr:rowOff>
                  </from>
                  <to>
                    <xdr:col>19</xdr:col>
                    <xdr:colOff>257175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0" name="Lista suspensa 24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25</xdr:row>
                    <xdr:rowOff>9525</xdr:rowOff>
                  </from>
                  <to>
                    <xdr:col>19</xdr:col>
                    <xdr:colOff>257175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1" name="Lista suspensa 24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26</xdr:row>
                    <xdr:rowOff>9525</xdr:rowOff>
                  </from>
                  <to>
                    <xdr:col>19</xdr:col>
                    <xdr:colOff>257175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2" name="Lista suspensa 24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27</xdr:row>
                    <xdr:rowOff>9525</xdr:rowOff>
                  </from>
                  <to>
                    <xdr:col>19</xdr:col>
                    <xdr:colOff>257175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3" name="Lista suspensa 43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23</xdr:row>
                    <xdr:rowOff>9525</xdr:rowOff>
                  </from>
                  <to>
                    <xdr:col>19</xdr:col>
                    <xdr:colOff>257175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4" name="Lista suspensa 43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21</xdr:row>
                    <xdr:rowOff>9525</xdr:rowOff>
                  </from>
                  <to>
                    <xdr:col>19</xdr:col>
                    <xdr:colOff>257175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5" name="Lista suspensa 53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51</xdr:row>
                    <xdr:rowOff>9525</xdr:rowOff>
                  </from>
                  <to>
                    <xdr:col>19</xdr:col>
                    <xdr:colOff>257175</xdr:colOff>
                    <xdr:row>51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70"/>
  <sheetViews>
    <sheetView zoomScale="120" zoomScaleNormal="120" workbookViewId="0">
      <selection activeCell="Z34" sqref="Z34:AD34"/>
    </sheetView>
  </sheetViews>
  <sheetFormatPr defaultRowHeight="16.5" customHeight="1" x14ac:dyDescent="0.3"/>
  <cols>
    <col min="1" max="1" width="2.875" style="112" customWidth="1"/>
    <col min="2" max="2" width="4.625" style="112" customWidth="1"/>
    <col min="3" max="3" width="36.375" style="114" customWidth="1"/>
    <col min="4" max="4" width="16.5" style="112" customWidth="1"/>
    <col min="5" max="5" width="27.25" style="112" customWidth="1"/>
    <col min="6" max="6" width="27.25" style="115" customWidth="1"/>
    <col min="7" max="7" width="3.875" style="115" customWidth="1"/>
    <col min="8" max="12" width="6.25" style="116" customWidth="1"/>
    <col min="13" max="17" width="6.25" style="115" customWidth="1"/>
    <col min="18" max="24" width="9" style="115" customWidth="1"/>
    <col min="25" max="25" width="9" style="117" customWidth="1"/>
    <col min="26" max="30" width="7.5" style="118" customWidth="1"/>
    <col min="31" max="32" width="9" style="119" customWidth="1"/>
    <col min="33" max="34" width="3.375" style="119" customWidth="1"/>
    <col min="35" max="41" width="3.375" style="120" customWidth="1"/>
    <col min="42" max="46" width="9" style="120" customWidth="1"/>
    <col min="47" max="47" width="9" style="119" customWidth="1"/>
    <col min="48" max="16384" width="9" style="115"/>
  </cols>
  <sheetData>
    <row r="1" spans="1:47" ht="8.25" customHeight="1" x14ac:dyDescent="0.3"/>
    <row r="2" spans="1:47" s="7" customFormat="1" ht="15" customHeight="1" x14ac:dyDescent="0.3">
      <c r="A2" s="112"/>
      <c r="B2" s="9"/>
      <c r="C2" s="10"/>
      <c r="D2" s="9"/>
      <c r="E2" s="9"/>
      <c r="F2" s="11"/>
      <c r="G2" s="11"/>
      <c r="H2" s="116"/>
      <c r="I2" s="116"/>
      <c r="J2" s="116"/>
      <c r="K2" s="116"/>
      <c r="L2" s="116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21"/>
      <c r="Z2" s="353" t="str">
        <f>IF(PEDIDOS!N21=1,"",HLOOKUP("PERFIL URBANO",OPCIONAIS!$B$2:$E$6,PEDIDOS!N21,0))</f>
        <v/>
      </c>
      <c r="AA2" s="353"/>
      <c r="AB2" s="353"/>
      <c r="AC2" s="353"/>
      <c r="AD2" s="353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8"/>
    </row>
    <row r="3" spans="1:47" s="7" customFormat="1" ht="15" customHeight="1" x14ac:dyDescent="0.3">
      <c r="A3" s="112"/>
      <c r="B3" s="9"/>
      <c r="C3" s="354" t="str">
        <f>IF(C6="","","Você acaba de adquirir o seguinte veículo usado:")</f>
        <v>Você acaba de adquirir o seguinte veículo usado:</v>
      </c>
      <c r="D3" s="354"/>
      <c r="E3" s="354"/>
      <c r="F3" s="354"/>
      <c r="G3" s="11"/>
      <c r="H3" s="116"/>
      <c r="I3" s="116"/>
      <c r="J3" s="116"/>
      <c r="K3" s="116"/>
      <c r="L3" s="116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21"/>
      <c r="Z3" s="353"/>
      <c r="AA3" s="353"/>
      <c r="AB3" s="353"/>
      <c r="AC3" s="353"/>
      <c r="AD3" s="353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8"/>
    </row>
    <row r="4" spans="1:47" s="7" customFormat="1" ht="15" customHeight="1" x14ac:dyDescent="0.3">
      <c r="A4" s="112"/>
      <c r="B4" s="9"/>
      <c r="C4" s="354"/>
      <c r="D4" s="354"/>
      <c r="E4" s="354"/>
      <c r="F4" s="354"/>
      <c r="G4" s="11"/>
      <c r="H4" s="112"/>
      <c r="I4" s="116"/>
      <c r="J4" s="116"/>
      <c r="K4" s="116"/>
      <c r="L4" s="112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1"/>
      <c r="Z4" s="353" t="str">
        <f>IF(PEDIDOS!N22=1,"",HLOOKUP("PERFIL RODOVIÁRIO",OPCIONAIS!B9:B17,PEDIDOS!N22,0))</f>
        <v/>
      </c>
      <c r="AA4" s="353"/>
      <c r="AB4" s="353"/>
      <c r="AC4" s="353"/>
      <c r="AD4" s="353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8"/>
    </row>
    <row r="5" spans="1:47" s="7" customFormat="1" ht="15" customHeight="1" x14ac:dyDescent="0.3">
      <c r="A5" s="112"/>
      <c r="B5" s="9"/>
      <c r="C5" s="111"/>
      <c r="D5" s="12"/>
      <c r="E5" s="13"/>
      <c r="F5" s="14"/>
      <c r="G5" s="11"/>
      <c r="H5" s="116"/>
      <c r="I5" s="116"/>
      <c r="J5" s="116"/>
      <c r="K5" s="116"/>
      <c r="L5" s="116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355"/>
      <c r="Z5" s="353" t="str">
        <f>IF(PEDIDOS!N24=1,"",HLOOKUP("POLTRONAS URBANAS",OPCIONAIS!$B$31:$E$66,PEDIDOS!N24,0))</f>
        <v/>
      </c>
      <c r="AA5" s="353"/>
      <c r="AB5" s="353"/>
      <c r="AC5" s="353"/>
      <c r="AD5" s="353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8"/>
    </row>
    <row r="6" spans="1:47" s="7" customFormat="1" ht="15" customHeight="1" x14ac:dyDescent="0.3">
      <c r="A6" s="112"/>
      <c r="B6" s="9"/>
      <c r="C6" s="356" t="str">
        <f>CONCATENATE(PEDIDOS!C7,IF(PEDIDOS!C7="",""," unidades "),PEDIDOS!E7," ",PEDIDOS!J7," ",PEDIDOS!O7," ",PEDIDOS!T7," ",IF(PEDIDOS!Y7="","","Ano "),PEDIDOS!Y7," ",PEDIDOS!AA7,IF(PEDIDOS!U53="",""," acrescidos de"),C33,C34,C35,C36,C37,C38,C39)</f>
        <v xml:space="preserve">       </v>
      </c>
      <c r="D6" s="356"/>
      <c r="E6" s="356"/>
      <c r="F6" s="356"/>
      <c r="G6" s="11"/>
      <c r="H6" s="116"/>
      <c r="I6" s="116"/>
      <c r="J6" s="116"/>
      <c r="K6" s="116"/>
      <c r="L6" s="116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355"/>
      <c r="Z6" s="353" t="str">
        <f>IF(PEDIDOS!N25=1,"",HLOOKUP("POLTRONAS RODOVIÁRIAS",OPCIONAIS!$B$19:$E$89,PEDIDOS!N25,0))</f>
        <v/>
      </c>
      <c r="AA6" s="353"/>
      <c r="AB6" s="353"/>
      <c r="AC6" s="353"/>
      <c r="AD6" s="353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351" t="s">
        <v>68</v>
      </c>
      <c r="AQ6" s="351"/>
      <c r="AR6" s="351"/>
      <c r="AS6" s="351"/>
      <c r="AT6" s="120"/>
      <c r="AU6" s="8"/>
    </row>
    <row r="7" spans="1:47" s="7" customFormat="1" ht="15" customHeight="1" x14ac:dyDescent="0.3">
      <c r="A7" s="112"/>
      <c r="B7" s="9"/>
      <c r="C7" s="356"/>
      <c r="D7" s="356"/>
      <c r="E7" s="356"/>
      <c r="F7" s="356"/>
      <c r="G7" s="11"/>
      <c r="H7" s="116"/>
      <c r="I7" s="116"/>
      <c r="J7" s="116"/>
      <c r="K7" s="116"/>
      <c r="L7" s="116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21"/>
      <c r="Z7" s="353" t="str">
        <f>IF(PEDIDOS!N26=1,"",HLOOKUP("Complemento Poltronas ROD.",OPCIONAIS!$B$26:$E$29,PEDIDOS!N26,0))</f>
        <v/>
      </c>
      <c r="AA7" s="353"/>
      <c r="AB7" s="353"/>
      <c r="AC7" s="353"/>
      <c r="AD7" s="353"/>
      <c r="AE7" s="120"/>
      <c r="AF7" s="120"/>
      <c r="AG7" s="120"/>
      <c r="AH7" s="120"/>
      <c r="AI7" s="120"/>
      <c r="AJ7" s="120"/>
      <c r="AK7" s="120" t="s">
        <v>25</v>
      </c>
      <c r="AL7" s="120"/>
      <c r="AM7" s="120"/>
      <c r="AN7" s="120"/>
      <c r="AO7" s="120"/>
      <c r="AP7" s="351"/>
      <c r="AQ7" s="351"/>
      <c r="AR7" s="351"/>
      <c r="AS7" s="351"/>
      <c r="AT7" s="120"/>
      <c r="AU7" s="8"/>
    </row>
    <row r="8" spans="1:47" s="7" customFormat="1" ht="15" customHeight="1" x14ac:dyDescent="0.3">
      <c r="A8" s="112"/>
      <c r="B8" s="9"/>
      <c r="C8" s="356"/>
      <c r="D8" s="356"/>
      <c r="E8" s="356"/>
      <c r="F8" s="356"/>
      <c r="G8" s="11"/>
      <c r="H8" s="116"/>
      <c r="I8" s="116"/>
      <c r="J8" s="116"/>
      <c r="K8" s="116"/>
      <c r="L8" s="116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21"/>
      <c r="Z8" s="353" t="str">
        <f>IF(PEDIDOS!N27=1,"",HLOOKUP("Complemento Poltronas ROD.",OPCIONAIS!$B$26:$E$29,PEDIDOS!N27,0))</f>
        <v/>
      </c>
      <c r="AA8" s="353"/>
      <c r="AB8" s="353"/>
      <c r="AC8" s="353"/>
      <c r="AD8" s="353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351" t="s">
        <v>69</v>
      </c>
      <c r="AQ8" s="351"/>
      <c r="AR8" s="351"/>
      <c r="AS8" s="351"/>
      <c r="AT8" s="120"/>
      <c r="AU8" s="8"/>
    </row>
    <row r="9" spans="1:47" s="7" customFormat="1" ht="15" customHeight="1" x14ac:dyDescent="0.3">
      <c r="A9" s="112"/>
      <c r="B9" s="9"/>
      <c r="C9" s="356"/>
      <c r="D9" s="356"/>
      <c r="E9" s="356"/>
      <c r="F9" s="356"/>
      <c r="G9" s="11"/>
      <c r="H9" s="116"/>
      <c r="I9" s="116"/>
      <c r="J9" s="116"/>
      <c r="K9" s="116"/>
      <c r="L9" s="116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21"/>
      <c r="Z9" s="353" t="str">
        <f>IF(PEDIDOS!N28=1,"",HLOOKUP("Complemento Poltronas ROD.",OPCIONAIS!$B$26:$E$29,PEDIDOS!N28,0))</f>
        <v/>
      </c>
      <c r="AA9" s="353"/>
      <c r="AB9" s="353"/>
      <c r="AC9" s="353"/>
      <c r="AD9" s="353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351"/>
      <c r="AQ9" s="351"/>
      <c r="AR9" s="351"/>
      <c r="AS9" s="351"/>
      <c r="AT9" s="120"/>
      <c r="AU9" s="8"/>
    </row>
    <row r="10" spans="1:47" s="7" customFormat="1" ht="15" customHeight="1" x14ac:dyDescent="0.3">
      <c r="A10" s="112"/>
      <c r="B10" s="9"/>
      <c r="C10" s="356"/>
      <c r="D10" s="356"/>
      <c r="E10" s="356"/>
      <c r="F10" s="356"/>
      <c r="G10" s="11"/>
      <c r="H10" s="116"/>
      <c r="I10" s="116"/>
      <c r="J10" s="116"/>
      <c r="K10" s="116"/>
      <c r="L10" s="116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8"/>
      <c r="Z10" s="353" t="str">
        <f>IF(PEDIDOS!N29=1,"",HLOOKUP("ÁUDIO",OPCIONAIS!$B$36:$E$38,PEDIDOS!N29,0))</f>
        <v/>
      </c>
      <c r="AA10" s="353"/>
      <c r="AB10" s="353"/>
      <c r="AC10" s="353"/>
      <c r="AD10" s="353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351"/>
      <c r="AQ10" s="351"/>
      <c r="AR10" s="351"/>
      <c r="AS10" s="351"/>
      <c r="AT10" s="120"/>
      <c r="AU10" s="8"/>
    </row>
    <row r="11" spans="1:47" s="7" customFormat="1" ht="15" customHeight="1" x14ac:dyDescent="0.3">
      <c r="A11" s="112"/>
      <c r="B11" s="9"/>
      <c r="C11" s="356"/>
      <c r="D11" s="356"/>
      <c r="E11" s="356"/>
      <c r="F11" s="356"/>
      <c r="G11" s="11"/>
      <c r="H11" s="116"/>
      <c r="I11" s="116"/>
      <c r="J11" s="116"/>
      <c r="K11" s="116"/>
      <c r="L11" s="116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8"/>
      <c r="Z11" s="353" t="str">
        <f>IF(PEDIDOS!N30=1,"",HLOOKUP("ÁUDIO",OPCIONAIS!$B$36:$E$38,PEDIDOS!N30,0))</f>
        <v/>
      </c>
      <c r="AA11" s="353"/>
      <c r="AB11" s="353"/>
      <c r="AC11" s="353"/>
      <c r="AD11" s="353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351"/>
      <c r="AQ11" s="351"/>
      <c r="AR11" s="351"/>
      <c r="AS11" s="351"/>
      <c r="AT11" s="120"/>
      <c r="AU11" s="8"/>
    </row>
    <row r="12" spans="1:47" s="7" customFormat="1" ht="15" customHeight="1" x14ac:dyDescent="0.3">
      <c r="A12" s="112"/>
      <c r="B12" s="9" t="s">
        <v>25</v>
      </c>
      <c r="C12" s="356"/>
      <c r="D12" s="356"/>
      <c r="E12" s="356"/>
      <c r="F12" s="356"/>
      <c r="G12" s="11"/>
      <c r="H12" s="116"/>
      <c r="I12" s="116"/>
      <c r="J12" s="116"/>
      <c r="K12" s="116"/>
      <c r="L12" s="116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21"/>
      <c r="Z12" s="349" t="str">
        <f>IF(PEDIDOS!N31=1,"",HLOOKUP("VÍDEO",OPCIONAIS!$B$40:$E$43,PEDIDOS!N31,0))</f>
        <v/>
      </c>
      <c r="AA12" s="349"/>
      <c r="AB12" s="349"/>
      <c r="AC12" s="349"/>
      <c r="AD12" s="349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351"/>
      <c r="AQ12" s="351"/>
      <c r="AR12" s="351"/>
      <c r="AS12" s="351"/>
      <c r="AT12" s="120"/>
      <c r="AU12" s="8"/>
    </row>
    <row r="13" spans="1:47" s="7" customFormat="1" ht="15" customHeight="1" x14ac:dyDescent="0.3">
      <c r="A13" s="112"/>
      <c r="B13" s="9"/>
      <c r="C13" s="356"/>
      <c r="D13" s="356"/>
      <c r="E13" s="356"/>
      <c r="F13" s="356"/>
      <c r="G13" s="11"/>
      <c r="H13" s="116"/>
      <c r="I13" s="116"/>
      <c r="J13" s="116"/>
      <c r="K13" s="116"/>
      <c r="L13" s="116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21"/>
      <c r="Z13" s="349" t="str">
        <f>IF(PEDIDOS!N32=1,"",HLOOKUP("VÍDEO",OPCIONAIS!$B$40:$E$43,PEDIDOS!N32,0))</f>
        <v/>
      </c>
      <c r="AA13" s="349"/>
      <c r="AB13" s="349"/>
      <c r="AC13" s="349"/>
      <c r="AD13" s="349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351"/>
      <c r="AQ13" s="351"/>
      <c r="AR13" s="351"/>
      <c r="AS13" s="351"/>
      <c r="AT13" s="120"/>
      <c r="AU13" s="8"/>
    </row>
    <row r="14" spans="1:47" s="7" customFormat="1" ht="15" customHeight="1" x14ac:dyDescent="0.3">
      <c r="A14" s="112"/>
      <c r="B14" s="9"/>
      <c r="C14" s="356"/>
      <c r="D14" s="356"/>
      <c r="E14" s="356"/>
      <c r="F14" s="356"/>
      <c r="G14" s="11"/>
      <c r="H14" s="116"/>
      <c r="I14" s="116"/>
      <c r="J14" s="116"/>
      <c r="K14" s="116"/>
      <c r="L14" s="116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21"/>
      <c r="Z14" s="349" t="str">
        <f>IF(PEDIDOS!N33=1,"",HLOOKUP("VÍDEO",OPCIONAIS!$B$40:$E$43,PEDIDOS!N33,0))</f>
        <v/>
      </c>
      <c r="AA14" s="349"/>
      <c r="AB14" s="349"/>
      <c r="AC14" s="349"/>
      <c r="AD14" s="349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351" t="s">
        <v>70</v>
      </c>
      <c r="AQ14" s="351"/>
      <c r="AR14" s="351"/>
      <c r="AS14" s="351"/>
      <c r="AT14" s="120"/>
      <c r="AU14" s="8"/>
    </row>
    <row r="15" spans="1:47" s="7" customFormat="1" ht="15" customHeight="1" x14ac:dyDescent="0.3">
      <c r="A15" s="112"/>
      <c r="B15" s="9"/>
      <c r="C15" s="356"/>
      <c r="D15" s="356"/>
      <c r="E15" s="356"/>
      <c r="F15" s="356"/>
      <c r="G15" s="11"/>
      <c r="H15" s="116"/>
      <c r="I15" s="116"/>
      <c r="J15" s="116"/>
      <c r="K15" s="116"/>
      <c r="L15" s="116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7"/>
      <c r="Z15" s="349" t="str">
        <f>IF(PEDIDOS!N34=1,"",HLOOKUP("PISO",OPCIONAIS!B58:E61,PEDIDOS!N34,0))</f>
        <v/>
      </c>
      <c r="AA15" s="349"/>
      <c r="AB15" s="349"/>
      <c r="AC15" s="349"/>
      <c r="AD15" s="349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351"/>
      <c r="AQ15" s="351"/>
      <c r="AR15" s="351"/>
      <c r="AS15" s="351"/>
      <c r="AT15" s="120"/>
      <c r="AU15" s="8"/>
    </row>
    <row r="16" spans="1:47" s="7" customFormat="1" ht="15" customHeight="1" x14ac:dyDescent="0.3">
      <c r="A16" s="112"/>
      <c r="B16" s="9"/>
      <c r="C16" s="356"/>
      <c r="D16" s="356"/>
      <c r="E16" s="356"/>
      <c r="F16" s="356"/>
      <c r="G16" s="11"/>
      <c r="H16" s="116"/>
      <c r="I16" s="116"/>
      <c r="J16" s="116"/>
      <c r="K16" s="116"/>
      <c r="L16" s="116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21"/>
      <c r="Z16" s="349" t="str">
        <f>IF(PEDIDOS!N35=1,"",HLOOKUP("acessibilidade",OPCIONAIS!B63:E66,PEDIDOS!N35,0))</f>
        <v/>
      </c>
      <c r="AA16" s="349"/>
      <c r="AB16" s="349"/>
      <c r="AC16" s="349"/>
      <c r="AD16" s="349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8"/>
    </row>
    <row r="17" spans="1:47" s="7" customFormat="1" ht="15" customHeight="1" x14ac:dyDescent="0.3">
      <c r="A17" s="112"/>
      <c r="B17" s="9"/>
      <c r="C17" s="356"/>
      <c r="D17" s="356"/>
      <c r="E17" s="356"/>
      <c r="F17" s="356"/>
      <c r="G17" s="11"/>
      <c r="H17" s="116"/>
      <c r="I17" s="116"/>
      <c r="J17" s="116"/>
      <c r="K17" s="116"/>
      <c r="L17" s="116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21"/>
      <c r="Z17" s="349" t="str">
        <f>IF(PEDIDOS!N36=1,"",HLOOKUP("acessibilidade",OPCIONAIS!$B$63:$E$66,PEDIDOS!N36,0))</f>
        <v/>
      </c>
      <c r="AA17" s="349"/>
      <c r="AB17" s="349"/>
      <c r="AC17" s="349"/>
      <c r="AD17" s="349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8"/>
    </row>
    <row r="18" spans="1:47" s="7" customFormat="1" ht="15" customHeight="1" x14ac:dyDescent="0.3">
      <c r="A18" s="112"/>
      <c r="B18" s="9"/>
      <c r="C18" s="356"/>
      <c r="D18" s="356"/>
      <c r="E18" s="356"/>
      <c r="F18" s="356"/>
      <c r="G18" s="11"/>
      <c r="H18" s="116"/>
      <c r="I18" s="116"/>
      <c r="J18" s="116"/>
      <c r="K18" s="116"/>
      <c r="L18" s="116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21"/>
      <c r="Z18" s="349" t="str">
        <f>IF(PEDIDOS!N37=1,"",HLOOKUP("acessibilidade",OPCIONAIS!$B$63:$E$66,PEDIDOS!N37,0))</f>
        <v/>
      </c>
      <c r="AA18" s="349"/>
      <c r="AB18" s="349"/>
      <c r="AC18" s="349"/>
      <c r="AD18" s="349"/>
      <c r="AE18" s="120"/>
      <c r="AF18" s="120"/>
      <c r="AG18" s="120"/>
      <c r="AH18" s="120"/>
      <c r="AI18" s="350" t="s">
        <v>71</v>
      </c>
      <c r="AJ18" s="350"/>
      <c r="AK18" s="350"/>
      <c r="AL18" s="350"/>
      <c r="AM18" s="350"/>
      <c r="AN18" s="351" t="s">
        <v>72</v>
      </c>
      <c r="AO18" s="351"/>
      <c r="AP18" s="351"/>
      <c r="AQ18" s="351"/>
      <c r="AR18" s="351"/>
      <c r="AS18" s="351"/>
      <c r="AT18" s="351"/>
      <c r="AU18" s="8"/>
    </row>
    <row r="19" spans="1:47" s="7" customFormat="1" ht="15" customHeight="1" x14ac:dyDescent="0.3">
      <c r="A19" s="112"/>
      <c r="B19" s="9"/>
      <c r="C19" s="356"/>
      <c r="D19" s="356"/>
      <c r="E19" s="356"/>
      <c r="F19" s="356"/>
      <c r="G19" s="11"/>
      <c r="H19" s="116"/>
      <c r="I19" s="116"/>
      <c r="J19" s="116"/>
      <c r="K19" s="116"/>
      <c r="L19" s="116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7"/>
      <c r="Z19" s="349" t="str">
        <f>IF(PEDIDOS!N38=1,"",HLOOKUP("LETREIROS",OPCIONAIS!$B$68:$E$71,PEDIDOS!N38,0))</f>
        <v/>
      </c>
      <c r="AA19" s="349"/>
      <c r="AB19" s="349"/>
      <c r="AC19" s="349"/>
      <c r="AD19" s="349"/>
      <c r="AE19" s="120"/>
      <c r="AF19" s="120"/>
      <c r="AG19" s="120"/>
      <c r="AH19" s="120"/>
      <c r="AI19" s="350"/>
      <c r="AJ19" s="350"/>
      <c r="AK19" s="350"/>
      <c r="AL19" s="350"/>
      <c r="AM19" s="350"/>
      <c r="AN19" s="351"/>
      <c r="AO19" s="351"/>
      <c r="AP19" s="351"/>
      <c r="AQ19" s="351"/>
      <c r="AR19" s="351"/>
      <c r="AS19" s="351"/>
      <c r="AT19" s="351"/>
      <c r="AU19" s="8"/>
    </row>
    <row r="20" spans="1:47" s="7" customFormat="1" ht="15" customHeight="1" x14ac:dyDescent="0.3">
      <c r="A20" s="112"/>
      <c r="B20" s="9"/>
      <c r="C20" s="356"/>
      <c r="D20" s="356"/>
      <c r="E20" s="356"/>
      <c r="F20" s="356"/>
      <c r="G20" s="11"/>
      <c r="H20" s="116"/>
      <c r="I20" s="116"/>
      <c r="J20" s="116"/>
      <c r="K20" s="116"/>
      <c r="L20" s="116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7"/>
      <c r="Z20" s="349" t="str">
        <f>IF(PEDIDOS!N39=1,"",HLOOKUP("LETREIROS",OPCIONAIS!$B$68:$E$71,PEDIDOS!N39,0))</f>
        <v/>
      </c>
      <c r="AA20" s="349"/>
      <c r="AB20" s="349"/>
      <c r="AC20" s="349"/>
      <c r="AD20" s="349"/>
      <c r="AE20" s="120"/>
      <c r="AF20" s="120"/>
      <c r="AG20" s="120"/>
      <c r="AH20" s="120"/>
      <c r="AI20" s="350" t="s">
        <v>73</v>
      </c>
      <c r="AJ20" s="350"/>
      <c r="AK20" s="350"/>
      <c r="AL20" s="350"/>
      <c r="AM20" s="350"/>
      <c r="AN20" s="351" t="s">
        <v>74</v>
      </c>
      <c r="AO20" s="351"/>
      <c r="AP20" s="351"/>
      <c r="AQ20" s="351"/>
      <c r="AR20" s="351"/>
      <c r="AS20" s="351"/>
      <c r="AT20" s="351"/>
      <c r="AU20" s="8"/>
    </row>
    <row r="21" spans="1:47" s="7" customFormat="1" ht="15" customHeight="1" x14ac:dyDescent="0.3">
      <c r="A21" s="112"/>
      <c r="B21" s="9"/>
      <c r="C21" s="356"/>
      <c r="D21" s="356"/>
      <c r="E21" s="356"/>
      <c r="F21" s="356"/>
      <c r="G21" s="11"/>
      <c r="H21" s="116"/>
      <c r="I21" s="116"/>
      <c r="J21" s="116"/>
      <c r="K21" s="116"/>
      <c r="L21" s="116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7"/>
      <c r="Z21" s="349" t="str">
        <f>IF(PEDIDOS!N40=1,"",HLOOKUP("LETREIROS",OPCIONAIS!$B$68:$E$71,PEDIDOS!N40,0))</f>
        <v/>
      </c>
      <c r="AA21" s="349"/>
      <c r="AB21" s="349"/>
      <c r="AC21" s="349"/>
      <c r="AD21" s="349"/>
      <c r="AE21" s="120"/>
      <c r="AF21" s="120"/>
      <c r="AG21" s="120"/>
      <c r="AH21" s="120"/>
      <c r="AI21" s="350"/>
      <c r="AJ21" s="350"/>
      <c r="AK21" s="350"/>
      <c r="AL21" s="350"/>
      <c r="AM21" s="350"/>
      <c r="AN21" s="351"/>
      <c r="AO21" s="351"/>
      <c r="AP21" s="351"/>
      <c r="AQ21" s="351"/>
      <c r="AR21" s="351"/>
      <c r="AS21" s="351"/>
      <c r="AT21" s="351"/>
      <c r="AU21" s="8"/>
    </row>
    <row r="22" spans="1:47" s="7" customFormat="1" ht="15" customHeight="1" x14ac:dyDescent="0.3">
      <c r="A22" s="112"/>
      <c r="B22" s="9"/>
      <c r="C22" s="356"/>
      <c r="D22" s="356"/>
      <c r="E22" s="356"/>
      <c r="F22" s="356"/>
      <c r="G22" s="11"/>
      <c r="H22" s="116"/>
      <c r="I22" s="116"/>
      <c r="J22" s="116"/>
      <c r="K22" s="116"/>
      <c r="L22" s="116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7"/>
      <c r="Z22" s="349" t="str">
        <f>IF(PEDIDOS!N41=1,"",HLOOKUP("TOILETE",OPCIONAIS!$B$73:$E$77,PEDIDOS!N41,0))</f>
        <v/>
      </c>
      <c r="AA22" s="349"/>
      <c r="AB22" s="349"/>
      <c r="AC22" s="349"/>
      <c r="AD22" s="349"/>
      <c r="AE22" s="120"/>
      <c r="AF22" s="120"/>
      <c r="AG22" s="120"/>
      <c r="AH22" s="120"/>
      <c r="AI22" s="350" t="s">
        <v>75</v>
      </c>
      <c r="AJ22" s="350"/>
      <c r="AK22" s="350"/>
      <c r="AL22" s="350"/>
      <c r="AM22" s="350"/>
      <c r="AN22" s="351" t="s">
        <v>76</v>
      </c>
      <c r="AO22" s="351"/>
      <c r="AP22" s="351"/>
      <c r="AQ22" s="351"/>
      <c r="AR22" s="351"/>
      <c r="AS22" s="351"/>
      <c r="AT22" s="351"/>
      <c r="AU22" s="8"/>
    </row>
    <row r="23" spans="1:47" s="7" customFormat="1" ht="15" customHeight="1" x14ac:dyDescent="0.3">
      <c r="A23" s="112"/>
      <c r="B23" s="9"/>
      <c r="C23" s="356"/>
      <c r="D23" s="356"/>
      <c r="E23" s="356"/>
      <c r="F23" s="356"/>
      <c r="G23" s="11"/>
      <c r="H23" s="116"/>
      <c r="I23" s="116"/>
      <c r="J23" s="116"/>
      <c r="K23" s="116"/>
      <c r="L23" s="116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7"/>
      <c r="Z23" s="349" t="str">
        <f>IF(PEDIDOS!N42=1,"",HLOOKUP("TOILETE",OPCIONAIS!$B$73:$E$77,PEDIDOS!N42,0))</f>
        <v/>
      </c>
      <c r="AA23" s="349"/>
      <c r="AB23" s="349"/>
      <c r="AC23" s="349"/>
      <c r="AD23" s="349"/>
      <c r="AE23" s="120"/>
      <c r="AF23" s="120"/>
      <c r="AG23" s="120"/>
      <c r="AH23" s="120"/>
      <c r="AI23" s="350"/>
      <c r="AJ23" s="350"/>
      <c r="AK23" s="350"/>
      <c r="AL23" s="350"/>
      <c r="AM23" s="350"/>
      <c r="AN23" s="351"/>
      <c r="AO23" s="351"/>
      <c r="AP23" s="351"/>
      <c r="AQ23" s="351"/>
      <c r="AR23" s="351"/>
      <c r="AS23" s="351"/>
      <c r="AT23" s="351"/>
      <c r="AU23" s="8"/>
    </row>
    <row r="24" spans="1:47" s="7" customFormat="1" ht="15" customHeight="1" x14ac:dyDescent="0.3">
      <c r="A24" s="112"/>
      <c r="B24" s="9"/>
      <c r="C24" s="356"/>
      <c r="D24" s="356"/>
      <c r="E24" s="356"/>
      <c r="F24" s="356"/>
      <c r="G24" s="9"/>
      <c r="H24" s="116"/>
      <c r="I24" s="116"/>
      <c r="J24" s="116"/>
      <c r="K24" s="116"/>
      <c r="L24" s="116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7"/>
      <c r="Z24" s="349" t="str">
        <f>IF(PEDIDOS!N43=1,"",HLOOKUP("ELETROELETRÔNICOS",OPCIONAIS!$B$79:$E$84,PEDIDOS!N43,0))</f>
        <v/>
      </c>
      <c r="AA24" s="349"/>
      <c r="AB24" s="349"/>
      <c r="AC24" s="349"/>
      <c r="AD24" s="349"/>
      <c r="AE24" s="120"/>
      <c r="AF24" s="120"/>
      <c r="AG24" s="120"/>
      <c r="AH24" s="120"/>
      <c r="AI24" s="350" t="s">
        <v>77</v>
      </c>
      <c r="AJ24" s="350"/>
      <c r="AK24" s="350"/>
      <c r="AL24" s="350"/>
      <c r="AM24" s="350"/>
      <c r="AN24" s="351" t="s">
        <v>78</v>
      </c>
      <c r="AO24" s="351"/>
      <c r="AP24" s="351"/>
      <c r="AQ24" s="351"/>
      <c r="AR24" s="351"/>
      <c r="AS24" s="351"/>
      <c r="AT24" s="351"/>
      <c r="AU24" s="8"/>
    </row>
    <row r="25" spans="1:47" s="7" customFormat="1" ht="16.5" customHeight="1" x14ac:dyDescent="0.3">
      <c r="A25" s="112"/>
      <c r="B25" s="9"/>
      <c r="C25" s="9"/>
      <c r="D25" s="9"/>
      <c r="E25" s="9"/>
      <c r="F25" s="9"/>
      <c r="G25" s="9"/>
      <c r="H25" s="116"/>
      <c r="I25" s="116"/>
      <c r="J25" s="116"/>
      <c r="K25" s="116"/>
      <c r="L25" s="116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7"/>
      <c r="Z25" s="349" t="str">
        <f>IF(PEDIDOS!N44=1,"",HLOOKUP("ELETROELETRÔNICOS",OPCIONAIS!$B$79:$E$84,PEDIDOS!N44,0))</f>
        <v/>
      </c>
      <c r="AA25" s="349"/>
      <c r="AB25" s="349"/>
      <c r="AC25" s="349"/>
      <c r="AD25" s="349"/>
      <c r="AE25" s="120"/>
      <c r="AF25" s="120"/>
      <c r="AG25" s="120"/>
      <c r="AH25" s="120"/>
      <c r="AI25" s="350"/>
      <c r="AJ25" s="350"/>
      <c r="AK25" s="350"/>
      <c r="AL25" s="350"/>
      <c r="AM25" s="350"/>
      <c r="AN25" s="351"/>
      <c r="AO25" s="351"/>
      <c r="AP25" s="351"/>
      <c r="AQ25" s="351"/>
      <c r="AR25" s="351"/>
      <c r="AS25" s="351"/>
      <c r="AT25" s="351"/>
      <c r="AU25" s="8"/>
    </row>
    <row r="26" spans="1:47" ht="16.5" customHeight="1" x14ac:dyDescent="0.3">
      <c r="C26" s="112"/>
      <c r="F26" s="112"/>
      <c r="G26" s="112"/>
      <c r="Y26" s="121"/>
      <c r="Z26" s="349" t="str">
        <f>IF(PEDIDOS!N45=1,"",HLOOKUP("ELETROELETRÔNICOS",OPCIONAIS!$B$79:$E$84,PEDIDOS!N45,0))</f>
        <v/>
      </c>
      <c r="AA26" s="349"/>
      <c r="AB26" s="349"/>
      <c r="AC26" s="349"/>
      <c r="AD26" s="349"/>
      <c r="AE26" s="120"/>
      <c r="AF26" s="120"/>
      <c r="AG26" s="120"/>
      <c r="AH26" s="120"/>
      <c r="AI26" s="350" t="s">
        <v>79</v>
      </c>
      <c r="AJ26" s="350"/>
      <c r="AK26" s="350"/>
      <c r="AL26" s="350"/>
      <c r="AM26" s="350"/>
      <c r="AN26" s="351" t="s">
        <v>80</v>
      </c>
      <c r="AO26" s="351"/>
      <c r="AP26" s="351"/>
      <c r="AQ26" s="351"/>
      <c r="AR26" s="351"/>
      <c r="AS26" s="351"/>
      <c r="AT26" s="351"/>
    </row>
    <row r="27" spans="1:47" ht="15" customHeight="1" x14ac:dyDescent="0.3">
      <c r="C27" s="112"/>
      <c r="F27" s="112"/>
      <c r="G27" s="112"/>
      <c r="Y27" s="121"/>
      <c r="Z27" s="349" t="str">
        <f>IF(PEDIDOS!N46=1,"",HLOOKUP("ELETROELETRÔNICOS",OPCIONAIS!$B$79:$E$84,PEDIDOS!N46,0))</f>
        <v/>
      </c>
      <c r="AA27" s="349"/>
      <c r="AB27" s="349"/>
      <c r="AC27" s="349"/>
      <c r="AD27" s="349"/>
      <c r="AE27" s="120"/>
      <c r="AF27" s="120"/>
      <c r="AG27" s="120"/>
      <c r="AH27" s="120"/>
      <c r="AI27" s="350"/>
      <c r="AJ27" s="350"/>
      <c r="AK27" s="350"/>
      <c r="AL27" s="350"/>
      <c r="AM27" s="350"/>
      <c r="AN27" s="351"/>
      <c r="AO27" s="351"/>
      <c r="AP27" s="351"/>
      <c r="AQ27" s="351"/>
      <c r="AR27" s="351"/>
      <c r="AS27" s="351"/>
      <c r="AT27" s="351"/>
    </row>
    <row r="28" spans="1:47" ht="15" customHeight="1" x14ac:dyDescent="0.3">
      <c r="C28" s="112"/>
      <c r="F28" s="112"/>
      <c r="G28" s="112"/>
      <c r="Y28" s="121"/>
      <c r="Z28" s="349" t="str">
        <f>IF(PEDIDOS!N47=1,"",HLOOKUP("ELETROELETRÔNICOS",OPCIONAIS!$B$79:$E$84,PEDIDOS!N47,0))</f>
        <v/>
      </c>
      <c r="AA28" s="349"/>
      <c r="AB28" s="349"/>
      <c r="AC28" s="349"/>
      <c r="AD28" s="349"/>
      <c r="AE28" s="120"/>
      <c r="AF28" s="120"/>
      <c r="AG28" s="120"/>
      <c r="AH28" s="120"/>
      <c r="AI28" s="350" t="s">
        <v>81</v>
      </c>
      <c r="AJ28" s="350"/>
      <c r="AK28" s="350"/>
      <c r="AL28" s="350"/>
      <c r="AM28" s="350"/>
      <c r="AN28" s="351" t="s">
        <v>82</v>
      </c>
      <c r="AO28" s="351"/>
      <c r="AP28" s="351"/>
      <c r="AQ28" s="351"/>
      <c r="AR28" s="351"/>
      <c r="AS28" s="351"/>
      <c r="AT28" s="351"/>
    </row>
    <row r="29" spans="1:47" ht="15" customHeight="1" x14ac:dyDescent="0.3">
      <c r="G29" s="112"/>
      <c r="Y29" s="121"/>
      <c r="Z29" s="349" t="str">
        <f>IF(PEDIDOS!N48=1,"",HLOOKUP("KIT DIGITAL",OPCIONAIS!$B$86:$E$87,PEDIDOS!N48,0))</f>
        <v/>
      </c>
      <c r="AA29" s="349"/>
      <c r="AB29" s="349"/>
      <c r="AC29" s="349"/>
      <c r="AD29" s="349"/>
      <c r="AE29" s="120"/>
      <c r="AF29" s="120"/>
      <c r="AG29" s="120"/>
      <c r="AH29" s="120"/>
      <c r="AI29" s="350"/>
      <c r="AJ29" s="350"/>
      <c r="AK29" s="350"/>
      <c r="AL29" s="350"/>
      <c r="AM29" s="350"/>
      <c r="AN29" s="351"/>
      <c r="AO29" s="351"/>
      <c r="AP29" s="351"/>
      <c r="AQ29" s="351"/>
      <c r="AR29" s="351"/>
      <c r="AS29" s="351"/>
      <c r="AT29" s="351"/>
    </row>
    <row r="30" spans="1:47" ht="15" customHeight="1" x14ac:dyDescent="0.3">
      <c r="G30" s="112"/>
      <c r="Z30" s="349" t="str">
        <f>IF(PEDIDOS!N49=1,"",HLOOKUP("VIDROS",OPCIONAIS!$B$106:$E$108,PEDIDOS!N49,0))</f>
        <v/>
      </c>
      <c r="AA30" s="349"/>
      <c r="AB30" s="349"/>
      <c r="AC30" s="349"/>
      <c r="AD30" s="349"/>
      <c r="AE30" s="120"/>
      <c r="AF30" s="120"/>
      <c r="AG30" s="120"/>
      <c r="AH30" s="120"/>
      <c r="AI30" s="350" t="s">
        <v>83</v>
      </c>
      <c r="AJ30" s="350"/>
      <c r="AK30" s="350"/>
      <c r="AL30" s="350"/>
      <c r="AM30" s="350"/>
      <c r="AN30" s="351" t="s">
        <v>84</v>
      </c>
      <c r="AO30" s="351"/>
      <c r="AP30" s="351"/>
      <c r="AQ30" s="351"/>
      <c r="AR30" s="351"/>
      <c r="AS30" s="351"/>
      <c r="AT30" s="351"/>
    </row>
    <row r="31" spans="1:47" ht="15" customHeight="1" x14ac:dyDescent="0.3">
      <c r="G31" s="112"/>
      <c r="Z31" s="349" t="str">
        <f>IF(PEDIDOS!N50=1,"",HLOOKUP("SEGURANÇA",OPCIONAIS!$B$119:$E$120,PEDIDOS!N50,0))</f>
        <v/>
      </c>
      <c r="AA31" s="349"/>
      <c r="AB31" s="349"/>
      <c r="AC31" s="349"/>
      <c r="AD31" s="349"/>
      <c r="AE31" s="120"/>
      <c r="AF31" s="120"/>
      <c r="AG31" s="120"/>
      <c r="AH31" s="120"/>
      <c r="AI31" s="350"/>
      <c r="AJ31" s="350"/>
      <c r="AK31" s="350"/>
      <c r="AL31" s="350"/>
      <c r="AM31" s="350"/>
      <c r="AN31" s="351"/>
      <c r="AO31" s="351"/>
      <c r="AP31" s="351"/>
      <c r="AQ31" s="351"/>
      <c r="AR31" s="351"/>
      <c r="AS31" s="351"/>
      <c r="AT31" s="351"/>
    </row>
    <row r="32" spans="1:47" ht="15" customHeight="1" x14ac:dyDescent="0.3">
      <c r="G32" s="112"/>
      <c r="Z32" s="349" t="str">
        <f>IF(PEDIDOS!N51=1,"",HLOOKUP("climatização",OPCIONAIS!B110:E112,PEDIDOS!N51,0))</f>
        <v/>
      </c>
      <c r="AA32" s="349"/>
      <c r="AB32" s="349"/>
      <c r="AC32" s="349"/>
      <c r="AD32" s="349"/>
      <c r="AE32" s="120"/>
      <c r="AI32" s="350" t="s">
        <v>9</v>
      </c>
      <c r="AJ32" s="350"/>
      <c r="AK32" s="350"/>
      <c r="AL32" s="350"/>
      <c r="AM32" s="350"/>
      <c r="AN32" s="351" t="s">
        <v>85</v>
      </c>
      <c r="AO32" s="351"/>
      <c r="AP32" s="351"/>
      <c r="AQ32" s="351"/>
      <c r="AR32" s="351"/>
      <c r="AS32" s="351"/>
      <c r="AT32" s="351"/>
    </row>
    <row r="33" spans="1:46" s="120" customFormat="1" ht="15" customHeight="1" x14ac:dyDescent="0.3">
      <c r="A33" s="113"/>
      <c r="B33" s="113"/>
      <c r="C33" s="348" t="str">
        <f>CONCATENATE(IF(Z2="","",CONCATENATE(Z2,", "))," ",IF(Z3="","",CONCATENATE(Z3,", ")),IF(Z4="","",CONCATENATE(Z4,", "))," ",IF(Z5="","",CONCATENATE(Z5,", ")))</f>
        <v xml:space="preserve">  </v>
      </c>
      <c r="D33" s="348"/>
      <c r="E33" s="348"/>
      <c r="F33" s="348"/>
      <c r="G33" s="348"/>
      <c r="H33" s="348"/>
      <c r="I33" s="348"/>
      <c r="J33" s="348"/>
      <c r="K33" s="348"/>
      <c r="L33" s="122"/>
      <c r="X33" s="115"/>
      <c r="Y33" s="117"/>
      <c r="Z33" s="349" t="str">
        <f>IF(PEDIDOS!N52=1,"",HLOOKUP("câmbio automatizado",OPCIONAIS!B114:E117,PEDIDOS!N52,0))</f>
        <v/>
      </c>
      <c r="AA33" s="349"/>
      <c r="AB33" s="349"/>
      <c r="AC33" s="349"/>
      <c r="AD33" s="349"/>
      <c r="AE33" s="119"/>
      <c r="AI33" s="350"/>
      <c r="AJ33" s="350"/>
      <c r="AK33" s="350"/>
      <c r="AL33" s="350"/>
      <c r="AM33" s="350"/>
      <c r="AN33" s="351"/>
      <c r="AO33" s="351"/>
      <c r="AP33" s="351"/>
      <c r="AQ33" s="351"/>
      <c r="AR33" s="351"/>
      <c r="AS33" s="351"/>
      <c r="AT33" s="351"/>
    </row>
    <row r="34" spans="1:46" s="120" customFormat="1" ht="15" customHeight="1" x14ac:dyDescent="0.3">
      <c r="A34" s="113"/>
      <c r="B34" s="113"/>
      <c r="C34" s="348" t="str">
        <f>CONCATENATE(IF(Z6="","",CONCATENATE(Z6,", ")),IF(Z7="","",CONCATENATE(Z7,", ")),IF(Z8="","",CONCATENATE(Z8,", ")),IF(Z9="","",CONCATENATE(Z9,", ")),IF(Z10="","",CONCATENATE(Z10,", ")),IF(Z11="","",CONCATENATE(Z11,", ")))</f>
        <v/>
      </c>
      <c r="D34" s="348"/>
      <c r="E34" s="348"/>
      <c r="F34" s="348"/>
      <c r="G34" s="348"/>
      <c r="H34" s="348"/>
      <c r="I34" s="348"/>
      <c r="J34" s="348"/>
      <c r="K34" s="348"/>
      <c r="L34" s="122"/>
      <c r="Y34" s="117"/>
      <c r="Z34" s="352" t="str">
        <f>IF(PEDIDOS!E3="","",CONCATENATE("Valor Unitário - R$ ",PEDIDOS!E3))</f>
        <v/>
      </c>
      <c r="AA34" s="352"/>
      <c r="AB34" s="352"/>
      <c r="AC34" s="352"/>
      <c r="AD34" s="352"/>
      <c r="AI34" s="350" t="s">
        <v>10</v>
      </c>
      <c r="AJ34" s="350"/>
      <c r="AK34" s="350"/>
      <c r="AL34" s="350"/>
      <c r="AM34" s="350"/>
      <c r="AN34" s="351" t="s">
        <v>86</v>
      </c>
      <c r="AO34" s="351"/>
      <c r="AP34" s="351"/>
      <c r="AQ34" s="351"/>
      <c r="AR34" s="351"/>
      <c r="AS34" s="351"/>
      <c r="AT34" s="351"/>
    </row>
    <row r="35" spans="1:46" s="120" customFormat="1" ht="15" customHeight="1" x14ac:dyDescent="0.3">
      <c r="A35" s="113"/>
      <c r="B35" s="113"/>
      <c r="C35" s="348" t="str">
        <f>CONCATENATE(IF(Z12="","",CONCATENATE(" ",Z12,", ")),IF(Z13="","",CONCATENATE(" ",Z13,", ")),IF(Z14="","",CONCATENATE(" ",Z14,", ")),IF(Z15="","",CONCATENATE(" ",Z15,", ")),IF(Z16="","",CONCATENATE(" ",Z16,", ")))</f>
        <v/>
      </c>
      <c r="D35" s="348"/>
      <c r="E35" s="348"/>
      <c r="F35" s="348"/>
      <c r="G35" s="348"/>
      <c r="H35" s="348"/>
      <c r="I35" s="348"/>
      <c r="J35" s="348"/>
      <c r="K35" s="348"/>
      <c r="L35" s="122"/>
      <c r="Y35" s="117"/>
      <c r="Z35" s="118"/>
      <c r="AA35" s="118"/>
      <c r="AB35" s="118"/>
      <c r="AC35" s="118"/>
      <c r="AD35" s="118"/>
      <c r="AI35" s="350"/>
      <c r="AJ35" s="350"/>
      <c r="AK35" s="350"/>
      <c r="AL35" s="350"/>
      <c r="AM35" s="350"/>
      <c r="AN35" s="351"/>
      <c r="AO35" s="351"/>
      <c r="AP35" s="351"/>
      <c r="AQ35" s="351"/>
      <c r="AR35" s="351"/>
      <c r="AS35" s="351"/>
      <c r="AT35" s="351"/>
    </row>
    <row r="36" spans="1:46" s="120" customFormat="1" ht="15" customHeight="1" x14ac:dyDescent="0.3">
      <c r="A36" s="113"/>
      <c r="B36" s="113"/>
      <c r="C36" s="348" t="str">
        <f>CONCATENATE(IF(Z17="","",CONCATENATE(Z17,", ")),IF(Z18="","",CONCATENATE(Z18," ",", ")),IF(Z19="","",CONCATENATE(Z19," ",", ")),IF(Z20="","",CONCATENATE(Z20," ",", ")))</f>
        <v/>
      </c>
      <c r="D36" s="348"/>
      <c r="E36" s="348"/>
      <c r="F36" s="348"/>
      <c r="G36" s="348"/>
      <c r="H36" s="348"/>
      <c r="I36" s="348"/>
      <c r="J36" s="348"/>
      <c r="K36" s="348"/>
      <c r="L36" s="122"/>
      <c r="Y36" s="117"/>
      <c r="Z36" s="118"/>
      <c r="AA36" s="118"/>
      <c r="AB36" s="118"/>
      <c r="AC36" s="118"/>
      <c r="AD36" s="118"/>
    </row>
    <row r="37" spans="1:46" s="120" customFormat="1" ht="15" customHeight="1" x14ac:dyDescent="0.3">
      <c r="A37" s="113"/>
      <c r="B37" s="113"/>
      <c r="C37" s="348" t="str">
        <f>CONCATENATE(IF(Z21="","",CONCATENATE(Z21,", ")),IF(Z22="","",CONCATENATE(Z22,", ")),IF(Z23="","",CONCATENATE(Z23,", ")),IF(Z24="","",CONCATENATE(Z24,", ")),IF(Z25="","",CONCATENATE(Z25,", ")),IF(Z26="","",CONCATENATE(Z26,", ")))</f>
        <v/>
      </c>
      <c r="D37" s="348"/>
      <c r="E37" s="348"/>
      <c r="F37" s="348"/>
      <c r="G37" s="348"/>
      <c r="H37" s="348"/>
      <c r="I37" s="348"/>
      <c r="J37" s="348"/>
      <c r="K37" s="348"/>
      <c r="L37" s="122"/>
      <c r="Y37" s="117"/>
      <c r="Z37" s="118"/>
      <c r="AA37" s="118"/>
      <c r="AB37" s="118"/>
      <c r="AC37" s="118"/>
      <c r="AD37" s="118"/>
    </row>
    <row r="38" spans="1:46" s="120" customFormat="1" ht="15" customHeight="1" x14ac:dyDescent="0.3">
      <c r="A38" s="113"/>
      <c r="B38" s="113"/>
      <c r="C38" s="348" t="str">
        <f>CONCATENATE(IF(Z22="","",CONCATENATE(Z22,", ")),IF(Z23="","",CONCATENATE(Z23,", ")),IF(Z24="","",CONCATENATE(Z24,", ")),IF(Z25="","",CONCATENATE(Z25,", ")),,IF(Z26="","",CONCATENATE(Z26,", ")),IF(Z27="","",CONCATENATE(Z27,", ")))</f>
        <v/>
      </c>
      <c r="D38" s="348"/>
      <c r="E38" s="348"/>
      <c r="F38" s="348"/>
      <c r="G38" s="348"/>
      <c r="H38" s="348"/>
      <c r="I38" s="348"/>
      <c r="J38" s="348"/>
      <c r="K38" s="348"/>
      <c r="L38" s="122"/>
      <c r="Y38" s="117"/>
      <c r="Z38" s="118"/>
      <c r="AA38" s="118"/>
      <c r="AB38" s="118"/>
      <c r="AC38" s="118"/>
      <c r="AD38" s="118"/>
    </row>
    <row r="39" spans="1:46" s="120" customFormat="1" ht="15" customHeight="1" x14ac:dyDescent="0.3">
      <c r="A39" s="113"/>
      <c r="B39" s="113"/>
      <c r="C39" s="348" t="str">
        <f>CONCATENATE(IF(Z28="","",CONCATENATE(Z28,", ")),IF(Z29="","",CONCATENATE(Z29,", ")),IF(Z30="","",CONCATENATE(Z30,", ")),IF(Z31="","",CONCATENATE(Z31,", ")),IF(Z32="","",CONCATENATE(Z32,", ")),IF(Z33="","",CONCATENATE(Z33,", ")),IF(Z34="","",CONCATENATE("e ",Z34)),IF(C5="","",". "))</f>
        <v/>
      </c>
      <c r="D39" s="348"/>
      <c r="E39" s="348"/>
      <c r="F39" s="348"/>
      <c r="G39" s="348"/>
      <c r="H39" s="348"/>
      <c r="I39" s="348"/>
      <c r="J39" s="348"/>
      <c r="K39" s="348"/>
      <c r="L39" s="122"/>
      <c r="Y39" s="117"/>
      <c r="Z39" s="118"/>
      <c r="AA39" s="118"/>
      <c r="AB39" s="118"/>
      <c r="AC39" s="118"/>
      <c r="AD39" s="118"/>
    </row>
    <row r="40" spans="1:46" s="120" customFormat="1" ht="15" customHeight="1" x14ac:dyDescent="0.3">
      <c r="A40" s="113"/>
      <c r="B40" s="113"/>
      <c r="C40" s="125"/>
      <c r="D40" s="126"/>
      <c r="E40" s="126"/>
      <c r="F40" s="127"/>
      <c r="G40" s="127"/>
      <c r="H40" s="123"/>
      <c r="I40" s="123"/>
      <c r="J40" s="123"/>
      <c r="K40" s="123"/>
      <c r="L40" s="122"/>
      <c r="Y40" s="117"/>
      <c r="Z40" s="118"/>
      <c r="AA40" s="118"/>
      <c r="AB40" s="118"/>
      <c r="AC40" s="118"/>
      <c r="AD40" s="118"/>
    </row>
    <row r="41" spans="1:46" ht="15" customHeight="1" x14ac:dyDescent="0.3">
      <c r="C41" s="128"/>
      <c r="D41" s="129"/>
      <c r="E41" s="129"/>
      <c r="F41" s="130"/>
      <c r="G41" s="130"/>
      <c r="H41" s="124"/>
      <c r="I41" s="124"/>
      <c r="J41" s="124"/>
      <c r="K41" s="124"/>
      <c r="X41" s="120"/>
      <c r="AE41" s="120"/>
    </row>
    <row r="42" spans="1:46" ht="15" customHeight="1" x14ac:dyDescent="0.3">
      <c r="C42" s="128"/>
      <c r="D42" s="129"/>
      <c r="E42" s="129"/>
      <c r="F42" s="130"/>
      <c r="G42" s="130"/>
      <c r="H42" s="124"/>
      <c r="I42" s="124"/>
      <c r="J42" s="124"/>
      <c r="K42" s="124"/>
    </row>
    <row r="43" spans="1:46" ht="15" customHeight="1" x14ac:dyDescent="0.3">
      <c r="C43" s="128"/>
      <c r="D43" s="129"/>
      <c r="E43" s="129"/>
      <c r="F43" s="130"/>
      <c r="G43" s="130"/>
      <c r="H43" s="124"/>
      <c r="I43" s="124"/>
      <c r="J43" s="124"/>
      <c r="K43" s="124"/>
    </row>
    <row r="44" spans="1:46" ht="15" customHeight="1" x14ac:dyDescent="0.3">
      <c r="C44" s="128"/>
      <c r="D44" s="129"/>
      <c r="E44" s="129"/>
      <c r="F44" s="130"/>
      <c r="G44" s="130"/>
      <c r="H44" s="124"/>
      <c r="I44" s="124"/>
      <c r="J44" s="124"/>
      <c r="K44" s="124"/>
    </row>
    <row r="45" spans="1:46" ht="15" customHeight="1" x14ac:dyDescent="0.3"/>
    <row r="46" spans="1:46" ht="15" customHeight="1" x14ac:dyDescent="0.3"/>
    <row r="47" spans="1:46" ht="15" customHeight="1" x14ac:dyDescent="0.3"/>
    <row r="48" spans="1:46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</sheetData>
  <sheetProtection selectLockedCells="1" selectUnlockedCells="1"/>
  <mergeCells count="64">
    <mergeCell ref="Z2:AD2"/>
    <mergeCell ref="C3:F4"/>
    <mergeCell ref="Z3:AD3"/>
    <mergeCell ref="Z4:AD4"/>
    <mergeCell ref="Y5:Y6"/>
    <mergeCell ref="Z5:AD5"/>
    <mergeCell ref="Z6:AD6"/>
    <mergeCell ref="C6:F24"/>
    <mergeCell ref="Z14:AD14"/>
    <mergeCell ref="Z20:AD20"/>
    <mergeCell ref="Z24:AD24"/>
    <mergeCell ref="AP6:AS7"/>
    <mergeCell ref="Z7:AD7"/>
    <mergeCell ref="Z8:AD8"/>
    <mergeCell ref="AP8:AS13"/>
    <mergeCell ref="Z9:AD9"/>
    <mergeCell ref="Z10:AD10"/>
    <mergeCell ref="Z11:AD11"/>
    <mergeCell ref="Z12:AD12"/>
    <mergeCell ref="Z13:AD13"/>
    <mergeCell ref="AP14:AS15"/>
    <mergeCell ref="Z15:AD15"/>
    <mergeCell ref="Z16:AD16"/>
    <mergeCell ref="Z17:AD17"/>
    <mergeCell ref="Z18:AD18"/>
    <mergeCell ref="AI18:AM19"/>
    <mergeCell ref="AN18:AT19"/>
    <mergeCell ref="Z19:AD19"/>
    <mergeCell ref="AI20:AM21"/>
    <mergeCell ref="AN20:AT21"/>
    <mergeCell ref="Z21:AD21"/>
    <mergeCell ref="Z22:AD22"/>
    <mergeCell ref="AI22:AM23"/>
    <mergeCell ref="AN22:AT23"/>
    <mergeCell ref="Z23:AD23"/>
    <mergeCell ref="AI24:AM25"/>
    <mergeCell ref="AN24:AT25"/>
    <mergeCell ref="Z25:AD25"/>
    <mergeCell ref="Z26:AD26"/>
    <mergeCell ref="AI26:AM27"/>
    <mergeCell ref="AN26:AT27"/>
    <mergeCell ref="Z27:AD27"/>
    <mergeCell ref="Z28:AD28"/>
    <mergeCell ref="AI28:AM29"/>
    <mergeCell ref="AN28:AT29"/>
    <mergeCell ref="Z29:AD29"/>
    <mergeCell ref="AI34:AM35"/>
    <mergeCell ref="AN34:AT35"/>
    <mergeCell ref="Z30:AD30"/>
    <mergeCell ref="AI30:AM31"/>
    <mergeCell ref="AN30:AT31"/>
    <mergeCell ref="Z31:AD31"/>
    <mergeCell ref="Z32:AD32"/>
    <mergeCell ref="AI32:AM33"/>
    <mergeCell ref="AN32:AT33"/>
    <mergeCell ref="Z33:AD33"/>
    <mergeCell ref="Z34:AD34"/>
    <mergeCell ref="C36:K36"/>
    <mergeCell ref="C37:K37"/>
    <mergeCell ref="C38:K38"/>
    <mergeCell ref="C39:K39"/>
    <mergeCell ref="C33:K33"/>
    <mergeCell ref="C34:K34"/>
    <mergeCell ref="C35:K35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E11" sqref="E11"/>
    </sheetView>
  </sheetViews>
  <sheetFormatPr defaultRowHeight="16.5" x14ac:dyDescent="0.3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4" sqref="C14"/>
    </sheetView>
  </sheetViews>
  <sheetFormatPr defaultColWidth="15.625" defaultRowHeight="16.5" customHeight="1" x14ac:dyDescent="0.3"/>
  <cols>
    <col min="1" max="1" width="3.25" style="15" customWidth="1"/>
    <col min="2" max="2" width="15.625" style="15" customWidth="1"/>
    <col min="3" max="3" width="26.375" style="16" customWidth="1"/>
    <col min="4" max="16384" width="15.625" style="15"/>
  </cols>
  <sheetData>
    <row r="1" spans="2:6" ht="16.5" customHeight="1" x14ac:dyDescent="0.3">
      <c r="B1" s="17"/>
      <c r="C1" s="159" t="s">
        <v>87</v>
      </c>
      <c r="D1" s="160" t="s">
        <v>88</v>
      </c>
      <c r="E1" s="159" t="s">
        <v>89</v>
      </c>
      <c r="F1" s="17"/>
    </row>
    <row r="2" spans="2:6" ht="16.5" customHeight="1" x14ac:dyDescent="0.35">
      <c r="B2" s="17"/>
      <c r="C2" s="161" t="s">
        <v>977</v>
      </c>
      <c r="D2" s="162"/>
      <c r="E2" s="163" t="s">
        <v>946</v>
      </c>
      <c r="F2" s="17"/>
    </row>
    <row r="3" spans="2:6" ht="16.5" customHeight="1" x14ac:dyDescent="0.35">
      <c r="B3" s="17"/>
      <c r="C3" s="161" t="s">
        <v>981</v>
      </c>
      <c r="D3" s="162"/>
      <c r="E3" s="164" t="s">
        <v>947</v>
      </c>
      <c r="F3" s="17"/>
    </row>
    <row r="4" spans="2:6" ht="16.5" customHeight="1" x14ac:dyDescent="0.35">
      <c r="B4" s="17"/>
      <c r="C4" s="161" t="s">
        <v>978</v>
      </c>
      <c r="D4" s="162"/>
      <c r="E4" s="165" t="s">
        <v>948</v>
      </c>
      <c r="F4" s="17"/>
    </row>
    <row r="5" spans="2:6" ht="16.5" customHeight="1" x14ac:dyDescent="0.35">
      <c r="B5" s="17"/>
      <c r="C5" s="161" t="s">
        <v>979</v>
      </c>
      <c r="D5" s="162"/>
      <c r="E5" s="166" t="s">
        <v>949</v>
      </c>
      <c r="F5" s="17"/>
    </row>
    <row r="6" spans="2:6" ht="16.5" customHeight="1" x14ac:dyDescent="0.35">
      <c r="B6" s="17"/>
      <c r="C6" s="161" t="s">
        <v>980</v>
      </c>
      <c r="D6" s="162"/>
      <c r="E6" s="167" t="s">
        <v>950</v>
      </c>
      <c r="F6" s="17"/>
    </row>
    <row r="7" spans="2:6" ht="16.5" customHeight="1" x14ac:dyDescent="0.35">
      <c r="B7" s="17"/>
      <c r="C7" s="161" t="s">
        <v>988</v>
      </c>
      <c r="D7" s="162"/>
      <c r="E7" s="167" t="s">
        <v>989</v>
      </c>
      <c r="F7" s="17"/>
    </row>
    <row r="8" spans="2:6" ht="16.5" customHeight="1" x14ac:dyDescent="0.3">
      <c r="B8" s="157"/>
      <c r="C8" s="158"/>
      <c r="D8" s="157"/>
      <c r="E8" s="157"/>
      <c r="F8" s="157"/>
    </row>
  </sheetData>
  <sheetProtection selectLockedCells="1" selectUnlockedCells="1"/>
  <autoFilter ref="C1:E7" xr:uid="{00000000-0009-0000-0000-000004000000}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09"/>
  <sheetViews>
    <sheetView topLeftCell="A83" zoomScale="95" zoomScaleNormal="95" workbookViewId="0">
      <selection activeCell="H83" sqref="H1:H65536"/>
    </sheetView>
  </sheetViews>
  <sheetFormatPr defaultRowHeight="16.5" customHeight="1" x14ac:dyDescent="0.3"/>
  <cols>
    <col min="1" max="1" width="1.875" style="18" customWidth="1"/>
    <col min="2" max="3" width="25" style="18" customWidth="1"/>
    <col min="4" max="4" width="29.75" style="18" customWidth="1"/>
    <col min="5" max="5" width="28.375" style="18" customWidth="1"/>
    <col min="6" max="6" width="25" style="18" customWidth="1"/>
    <col min="7" max="7" width="25" style="18" hidden="1" customWidth="1"/>
    <col min="8" max="8" width="16.25" style="18" customWidth="1"/>
    <col min="9" max="9" width="14.875" style="18" customWidth="1"/>
    <col min="10" max="16384" width="9" style="18"/>
  </cols>
  <sheetData>
    <row r="1" spans="2:9" ht="16.5" customHeight="1" x14ac:dyDescent="0.3">
      <c r="D1" s="19"/>
      <c r="E1" s="19"/>
      <c r="F1" s="19"/>
      <c r="G1" s="19"/>
    </row>
    <row r="2" spans="2:9" ht="16.5" customHeight="1" x14ac:dyDescent="0.3">
      <c r="B2" s="357" t="s">
        <v>90</v>
      </c>
      <c r="C2" s="357"/>
      <c r="D2" s="357"/>
      <c r="E2" s="357"/>
      <c r="F2" s="357"/>
    </row>
    <row r="3" spans="2:9" ht="16.5" customHeight="1" x14ac:dyDescent="0.3">
      <c r="B3" s="357"/>
      <c r="C3" s="357"/>
      <c r="D3" s="357"/>
      <c r="E3" s="357"/>
      <c r="F3" s="357"/>
    </row>
    <row r="4" spans="2:9" ht="16.5" customHeight="1" x14ac:dyDescent="0.3">
      <c r="B4" s="20" t="s">
        <v>91</v>
      </c>
      <c r="C4" s="20" t="s">
        <v>92</v>
      </c>
      <c r="D4" s="21" t="s">
        <v>93</v>
      </c>
      <c r="E4" s="22" t="s">
        <v>94</v>
      </c>
      <c r="F4" s="21" t="s">
        <v>95</v>
      </c>
      <c r="G4" s="21" t="s">
        <v>96</v>
      </c>
    </row>
    <row r="5" spans="2:9" ht="16.5" customHeight="1" x14ac:dyDescent="0.3">
      <c r="B5" s="23" t="s">
        <v>97</v>
      </c>
      <c r="C5" s="23" t="s">
        <v>19</v>
      </c>
      <c r="D5" s="24" t="s">
        <v>98</v>
      </c>
      <c r="E5" s="22" t="s">
        <v>99</v>
      </c>
      <c r="F5" s="25">
        <v>114943.5</v>
      </c>
      <c r="G5" s="25">
        <v>84700</v>
      </c>
      <c r="H5" s="26"/>
      <c r="I5" s="26"/>
    </row>
    <row r="6" spans="2:9" ht="16.5" customHeight="1" x14ac:dyDescent="0.3">
      <c r="B6" s="23" t="s">
        <v>100</v>
      </c>
      <c r="C6" s="23" t="s">
        <v>19</v>
      </c>
      <c r="D6" s="24" t="s">
        <v>101</v>
      </c>
      <c r="E6" s="22" t="s">
        <v>102</v>
      </c>
      <c r="F6" s="25">
        <v>142978.5</v>
      </c>
      <c r="G6" s="25">
        <v>105400</v>
      </c>
      <c r="H6" s="26"/>
      <c r="I6" s="26"/>
    </row>
    <row r="7" spans="2:9" ht="16.5" customHeight="1" x14ac:dyDescent="0.3">
      <c r="B7" s="23" t="s">
        <v>103</v>
      </c>
      <c r="C7" s="23" t="s">
        <v>19</v>
      </c>
      <c r="D7" s="24" t="s">
        <v>104</v>
      </c>
      <c r="E7" s="22" t="s">
        <v>105</v>
      </c>
      <c r="F7" s="25">
        <v>149520</v>
      </c>
      <c r="G7" s="25">
        <v>109700</v>
      </c>
      <c r="H7" s="26"/>
      <c r="I7" s="26"/>
    </row>
    <row r="8" spans="2:9" ht="16.5" customHeight="1" x14ac:dyDescent="0.3">
      <c r="B8" s="23" t="s">
        <v>106</v>
      </c>
      <c r="C8" s="23" t="s">
        <v>19</v>
      </c>
      <c r="D8" s="24" t="s">
        <v>107</v>
      </c>
      <c r="E8" s="27" t="s">
        <v>108</v>
      </c>
      <c r="F8" s="25">
        <v>163537.5</v>
      </c>
      <c r="G8" s="28">
        <v>120300</v>
      </c>
      <c r="H8" s="26"/>
      <c r="I8" s="26"/>
    </row>
    <row r="9" spans="2:9" ht="16.5" customHeight="1" x14ac:dyDescent="0.3">
      <c r="B9" s="23" t="s">
        <v>109</v>
      </c>
      <c r="C9" s="23" t="s">
        <v>19</v>
      </c>
      <c r="D9" s="24" t="s">
        <v>110</v>
      </c>
      <c r="E9" s="22" t="s">
        <v>111</v>
      </c>
      <c r="F9" s="25">
        <v>187834.5</v>
      </c>
      <c r="G9" s="29">
        <v>137900</v>
      </c>
      <c r="H9" s="26"/>
      <c r="I9" s="26"/>
    </row>
    <row r="10" spans="2:9" ht="16.5" customHeight="1" x14ac:dyDescent="0.3">
      <c r="B10" s="23" t="s">
        <v>112</v>
      </c>
      <c r="C10" s="23" t="s">
        <v>19</v>
      </c>
      <c r="D10" s="24" t="s">
        <v>113</v>
      </c>
      <c r="E10" s="22" t="s">
        <v>114</v>
      </c>
      <c r="F10" s="25">
        <v>196245</v>
      </c>
      <c r="G10" s="30"/>
      <c r="H10" s="26"/>
      <c r="I10" s="26"/>
    </row>
    <row r="11" spans="2:9" ht="16.5" customHeight="1" x14ac:dyDescent="0.3">
      <c r="B11" s="31"/>
      <c r="C11" s="31"/>
      <c r="D11" s="32"/>
      <c r="E11" s="32"/>
      <c r="F11" s="32"/>
      <c r="G11" s="32"/>
      <c r="H11" s="26"/>
      <c r="I11" s="26"/>
    </row>
    <row r="12" spans="2:9" ht="16.5" customHeight="1" x14ac:dyDescent="0.3">
      <c r="B12" s="357" t="s">
        <v>115</v>
      </c>
      <c r="C12" s="357"/>
      <c r="D12" s="357"/>
      <c r="E12" s="357"/>
      <c r="F12" s="357"/>
      <c r="H12" s="26"/>
      <c r="I12" s="26"/>
    </row>
    <row r="13" spans="2:9" ht="16.5" customHeight="1" x14ac:dyDescent="0.3">
      <c r="B13" s="357"/>
      <c r="C13" s="357"/>
      <c r="D13" s="357"/>
      <c r="E13" s="357"/>
      <c r="F13" s="357"/>
      <c r="H13" s="26"/>
      <c r="I13" s="26"/>
    </row>
    <row r="14" spans="2:9" ht="16.5" customHeight="1" x14ac:dyDescent="0.3">
      <c r="B14" s="33" t="s">
        <v>91</v>
      </c>
      <c r="C14" s="33" t="s">
        <v>92</v>
      </c>
      <c r="D14" s="21" t="s">
        <v>116</v>
      </c>
      <c r="E14" s="22" t="s">
        <v>94</v>
      </c>
      <c r="F14" s="21" t="s">
        <v>95</v>
      </c>
      <c r="G14" s="21" t="s">
        <v>95</v>
      </c>
      <c r="H14" s="26"/>
      <c r="I14" s="26"/>
    </row>
    <row r="15" spans="2:9" ht="16.5" customHeight="1" x14ac:dyDescent="0.3">
      <c r="B15" s="23" t="s">
        <v>117</v>
      </c>
      <c r="C15" s="23" t="s">
        <v>20</v>
      </c>
      <c r="D15" s="24" t="s">
        <v>118</v>
      </c>
      <c r="E15" s="27" t="s">
        <v>119</v>
      </c>
      <c r="F15" s="25">
        <v>105598.5</v>
      </c>
      <c r="G15" s="28">
        <v>77600</v>
      </c>
      <c r="H15" s="26"/>
      <c r="I15" s="26"/>
    </row>
    <row r="16" spans="2:9" ht="16.5" customHeight="1" x14ac:dyDescent="0.3">
      <c r="B16" s="23" t="s">
        <v>120</v>
      </c>
      <c r="C16" s="23" t="s">
        <v>20</v>
      </c>
      <c r="D16" s="24" t="s">
        <v>121</v>
      </c>
      <c r="E16" s="27" t="s">
        <v>122</v>
      </c>
      <c r="F16" s="25">
        <v>199983</v>
      </c>
      <c r="G16" s="28">
        <v>147200</v>
      </c>
      <c r="H16" s="26"/>
      <c r="I16" s="26"/>
    </row>
    <row r="17" spans="2:8" ht="16.5" customHeight="1" x14ac:dyDescent="0.3">
      <c r="B17" s="31"/>
      <c r="C17" s="31"/>
      <c r="D17" s="32"/>
      <c r="E17" s="32"/>
      <c r="F17" s="32" t="s">
        <v>123</v>
      </c>
      <c r="G17" s="32"/>
      <c r="H17" s="26"/>
    </row>
    <row r="18" spans="2:8" ht="16.5" customHeight="1" x14ac:dyDescent="0.3">
      <c r="B18" s="358" t="s">
        <v>124</v>
      </c>
      <c r="C18" s="358"/>
      <c r="D18" s="358"/>
      <c r="E18" s="358"/>
      <c r="F18" s="358"/>
      <c r="H18" s="26"/>
    </row>
    <row r="19" spans="2:8" ht="16.5" customHeight="1" x14ac:dyDescent="0.3">
      <c r="B19" s="358"/>
      <c r="C19" s="358"/>
      <c r="D19" s="358"/>
      <c r="E19" s="358"/>
      <c r="F19" s="358"/>
      <c r="H19" s="26"/>
    </row>
    <row r="20" spans="2:8" ht="16.5" customHeight="1" x14ac:dyDescent="0.3">
      <c r="B20" s="33" t="s">
        <v>91</v>
      </c>
      <c r="C20" s="33" t="s">
        <v>92</v>
      </c>
      <c r="D20" s="21" t="s">
        <v>116</v>
      </c>
      <c r="E20" s="22" t="s">
        <v>94</v>
      </c>
      <c r="F20" s="21" t="s">
        <v>95</v>
      </c>
      <c r="G20" s="21" t="s">
        <v>95</v>
      </c>
      <c r="H20" s="26"/>
    </row>
    <row r="21" spans="2:8" ht="16.5" customHeight="1" x14ac:dyDescent="0.3">
      <c r="B21" s="23" t="s">
        <v>125</v>
      </c>
      <c r="C21" s="23" t="s">
        <v>21</v>
      </c>
      <c r="D21" s="24" t="s">
        <v>101</v>
      </c>
      <c r="E21" s="27" t="s">
        <v>126</v>
      </c>
      <c r="F21" s="25">
        <v>126157.5</v>
      </c>
      <c r="G21" s="28">
        <v>107100</v>
      </c>
      <c r="H21" s="26"/>
    </row>
    <row r="22" spans="2:8" ht="16.5" customHeight="1" x14ac:dyDescent="0.3">
      <c r="B22" s="23" t="s">
        <v>127</v>
      </c>
      <c r="C22" s="23" t="s">
        <v>21</v>
      </c>
      <c r="D22" s="24" t="s">
        <v>128</v>
      </c>
      <c r="E22" s="22" t="s">
        <v>129</v>
      </c>
      <c r="F22" s="25">
        <v>186900</v>
      </c>
      <c r="G22" s="25">
        <v>139800</v>
      </c>
      <c r="H22" s="26"/>
    </row>
    <row r="23" spans="2:8" ht="16.5" customHeight="1" x14ac:dyDescent="0.3">
      <c r="B23" s="23" t="s">
        <v>130</v>
      </c>
      <c r="C23" s="23" t="s">
        <v>21</v>
      </c>
      <c r="D23" s="24" t="s">
        <v>128</v>
      </c>
      <c r="E23" s="22" t="s">
        <v>131</v>
      </c>
      <c r="F23" s="25">
        <v>198114</v>
      </c>
      <c r="G23" s="25"/>
      <c r="H23" s="26"/>
    </row>
    <row r="24" spans="2:8" ht="16.5" customHeight="1" x14ac:dyDescent="0.3">
      <c r="B24" s="23" t="s">
        <v>132</v>
      </c>
      <c r="C24" s="23" t="s">
        <v>21</v>
      </c>
      <c r="D24" s="24" t="s">
        <v>121</v>
      </c>
      <c r="E24" s="27" t="s">
        <v>133</v>
      </c>
      <c r="F24" s="25">
        <v>209328</v>
      </c>
      <c r="G24" s="28">
        <v>152800</v>
      </c>
      <c r="H24" s="26"/>
    </row>
    <row r="25" spans="2:8" ht="16.5" customHeight="1" x14ac:dyDescent="0.3">
      <c r="B25" s="23" t="s">
        <v>134</v>
      </c>
      <c r="C25" s="23" t="s">
        <v>21</v>
      </c>
      <c r="D25" s="24" t="s">
        <v>121</v>
      </c>
      <c r="E25" s="22" t="s">
        <v>135</v>
      </c>
      <c r="F25" s="25">
        <v>228952.5</v>
      </c>
      <c r="G25" s="28"/>
      <c r="H25" s="26"/>
    </row>
    <row r="26" spans="2:8" ht="16.5" customHeight="1" x14ac:dyDescent="0.3">
      <c r="B26" s="23" t="s">
        <v>136</v>
      </c>
      <c r="C26" s="23" t="s">
        <v>21</v>
      </c>
      <c r="D26" s="24" t="s">
        <v>137</v>
      </c>
      <c r="E26" s="22" t="s">
        <v>138</v>
      </c>
      <c r="F26" s="25">
        <v>224280</v>
      </c>
      <c r="G26" s="25">
        <v>184700</v>
      </c>
      <c r="H26" s="26"/>
    </row>
    <row r="27" spans="2:8" ht="16.5" customHeight="1" x14ac:dyDescent="0.3">
      <c r="B27" s="23" t="s">
        <v>139</v>
      </c>
      <c r="C27" s="23" t="s">
        <v>21</v>
      </c>
      <c r="D27" s="24" t="s">
        <v>140</v>
      </c>
      <c r="E27" s="27" t="s">
        <v>141</v>
      </c>
      <c r="F27" s="25">
        <v>279415.5</v>
      </c>
      <c r="G27" s="28">
        <v>189500</v>
      </c>
      <c r="H27" s="26"/>
    </row>
    <row r="28" spans="2:8" ht="16.5" customHeight="1" x14ac:dyDescent="0.3">
      <c r="B28" s="23" t="s">
        <v>142</v>
      </c>
      <c r="C28" s="23" t="s">
        <v>21</v>
      </c>
      <c r="D28" s="24" t="s">
        <v>143</v>
      </c>
      <c r="E28" s="27" t="s">
        <v>144</v>
      </c>
      <c r="F28" s="25">
        <v>496219.5</v>
      </c>
      <c r="G28" s="28">
        <v>432500</v>
      </c>
      <c r="H28" s="26"/>
    </row>
    <row r="29" spans="2:8" ht="16.5" customHeight="1" x14ac:dyDescent="0.3">
      <c r="B29" s="23" t="s">
        <v>145</v>
      </c>
      <c r="C29" s="23" t="s">
        <v>21</v>
      </c>
      <c r="D29" s="24" t="s">
        <v>146</v>
      </c>
      <c r="E29" s="22" t="s">
        <v>147</v>
      </c>
      <c r="F29" s="25">
        <v>504630</v>
      </c>
      <c r="G29" s="25">
        <v>453100</v>
      </c>
      <c r="H29" s="26"/>
    </row>
    <row r="30" spans="2:8" ht="16.5" customHeight="1" x14ac:dyDescent="0.3">
      <c r="B30" s="23" t="s">
        <v>148</v>
      </c>
      <c r="C30" s="23" t="s">
        <v>21</v>
      </c>
      <c r="D30" s="24" t="s">
        <v>149</v>
      </c>
      <c r="E30" s="27" t="s">
        <v>150</v>
      </c>
      <c r="F30" s="25">
        <v>517245.75</v>
      </c>
      <c r="G30" s="25"/>
      <c r="H30" s="26"/>
    </row>
    <row r="31" spans="2:8" ht="16.5" customHeight="1" x14ac:dyDescent="0.3">
      <c r="B31" s="23" t="s">
        <v>151</v>
      </c>
      <c r="C31" s="23" t="s">
        <v>21</v>
      </c>
      <c r="D31" s="24" t="s">
        <v>152</v>
      </c>
      <c r="E31" s="22" t="s">
        <v>153</v>
      </c>
      <c r="F31" s="25">
        <v>525656.25</v>
      </c>
      <c r="G31" s="25"/>
      <c r="H31" s="26"/>
    </row>
    <row r="32" spans="2:8" ht="16.5" customHeight="1" x14ac:dyDescent="0.3">
      <c r="B32" s="23" t="s">
        <v>154</v>
      </c>
      <c r="C32" s="23" t="s">
        <v>21</v>
      </c>
      <c r="D32" s="24" t="s">
        <v>155</v>
      </c>
      <c r="E32" s="22" t="s">
        <v>156</v>
      </c>
      <c r="F32" s="25">
        <v>214000.5</v>
      </c>
      <c r="G32" s="25"/>
      <c r="H32" s="26"/>
    </row>
    <row r="33" spans="2:9" ht="16.5" customHeight="1" x14ac:dyDescent="0.3">
      <c r="B33" s="23" t="s">
        <v>157</v>
      </c>
      <c r="C33" s="23" t="s">
        <v>21</v>
      </c>
      <c r="D33" s="24" t="s">
        <v>155</v>
      </c>
      <c r="E33" s="22" t="s">
        <v>158</v>
      </c>
      <c r="F33" s="25">
        <v>230821.5</v>
      </c>
      <c r="G33" s="25">
        <v>155900</v>
      </c>
      <c r="H33" s="26"/>
    </row>
    <row r="34" spans="2:9" ht="16.5" customHeight="1" x14ac:dyDescent="0.3">
      <c r="B34" s="23" t="s">
        <v>159</v>
      </c>
      <c r="C34" s="23" t="s">
        <v>21</v>
      </c>
      <c r="D34" s="24" t="s">
        <v>160</v>
      </c>
      <c r="E34" s="27" t="s">
        <v>138</v>
      </c>
      <c r="F34" s="25">
        <v>220542</v>
      </c>
      <c r="G34" s="28">
        <v>184300</v>
      </c>
      <c r="H34" s="26"/>
    </row>
    <row r="35" spans="2:9" ht="16.5" customHeight="1" x14ac:dyDescent="0.3">
      <c r="B35" s="23" t="s">
        <v>161</v>
      </c>
      <c r="C35" s="23" t="s">
        <v>21</v>
      </c>
      <c r="D35" s="24" t="s">
        <v>162</v>
      </c>
      <c r="E35" s="22" t="s">
        <v>163</v>
      </c>
      <c r="F35" s="25">
        <v>256053</v>
      </c>
      <c r="G35" s="25">
        <v>200500</v>
      </c>
      <c r="H35" s="26"/>
    </row>
    <row r="36" spans="2:9" ht="16.5" customHeight="1" x14ac:dyDescent="0.3">
      <c r="B36" s="23" t="s">
        <v>164</v>
      </c>
      <c r="C36" s="23" t="s">
        <v>21</v>
      </c>
      <c r="D36" s="24" t="s">
        <v>165</v>
      </c>
      <c r="E36" s="27" t="s">
        <v>166</v>
      </c>
      <c r="F36" s="25">
        <v>321468</v>
      </c>
      <c r="G36" s="28">
        <v>252250</v>
      </c>
      <c r="H36" s="26"/>
    </row>
    <row r="37" spans="2:9" ht="16.5" customHeight="1" x14ac:dyDescent="0.3">
      <c r="B37" s="23" t="s">
        <v>167</v>
      </c>
      <c r="C37" s="23" t="s">
        <v>21</v>
      </c>
      <c r="D37" s="24" t="s">
        <v>168</v>
      </c>
      <c r="E37" s="27" t="s">
        <v>169</v>
      </c>
      <c r="F37" s="25">
        <v>356979</v>
      </c>
      <c r="G37" s="28"/>
      <c r="H37" s="26"/>
    </row>
    <row r="38" spans="2:9" ht="16.5" customHeight="1" x14ac:dyDescent="0.3">
      <c r="B38" s="23" t="s">
        <v>170</v>
      </c>
      <c r="C38" s="23" t="s">
        <v>21</v>
      </c>
      <c r="D38" s="24" t="s">
        <v>168</v>
      </c>
      <c r="E38" s="27" t="s">
        <v>171</v>
      </c>
      <c r="F38" s="25">
        <v>399966</v>
      </c>
      <c r="G38" s="28"/>
      <c r="H38" s="26"/>
    </row>
    <row r="39" spans="2:9" ht="16.5" customHeight="1" x14ac:dyDescent="0.3">
      <c r="B39" s="23" t="s">
        <v>172</v>
      </c>
      <c r="C39" s="23" t="s">
        <v>21</v>
      </c>
      <c r="D39" s="24" t="s">
        <v>173</v>
      </c>
      <c r="E39" s="27" t="s">
        <v>174</v>
      </c>
      <c r="F39" s="25">
        <v>431739</v>
      </c>
      <c r="G39" s="28"/>
      <c r="H39" s="26"/>
    </row>
    <row r="40" spans="2:9" ht="16.5" customHeight="1" x14ac:dyDescent="0.3">
      <c r="B40" s="23" t="s">
        <v>175</v>
      </c>
      <c r="C40" s="23" t="s">
        <v>21</v>
      </c>
      <c r="D40" s="24" t="s">
        <v>173</v>
      </c>
      <c r="E40" s="27" t="s">
        <v>176</v>
      </c>
      <c r="F40" s="25">
        <v>456036</v>
      </c>
      <c r="G40" s="34"/>
      <c r="H40" s="26"/>
    </row>
    <row r="41" spans="2:9" ht="16.5" customHeight="1" x14ac:dyDescent="0.3">
      <c r="B41" s="31"/>
      <c r="C41" s="31"/>
      <c r="D41" s="31"/>
      <c r="E41" s="31"/>
      <c r="F41" s="31"/>
      <c r="G41" s="35">
        <v>261300</v>
      </c>
      <c r="H41" s="26"/>
    </row>
    <row r="42" spans="2:9" ht="16.5" customHeight="1" x14ac:dyDescent="0.3">
      <c r="B42" s="31"/>
      <c r="C42" s="31"/>
      <c r="D42" s="32"/>
      <c r="E42" s="32"/>
      <c r="F42" s="32"/>
      <c r="G42" s="32"/>
      <c r="H42" s="26"/>
    </row>
    <row r="43" spans="2:9" ht="16.5" customHeight="1" x14ac:dyDescent="0.3">
      <c r="B43" s="357" t="s">
        <v>177</v>
      </c>
      <c r="C43" s="357"/>
      <c r="D43" s="357"/>
      <c r="E43" s="357"/>
      <c r="F43" s="357"/>
      <c r="H43" s="26"/>
    </row>
    <row r="44" spans="2:9" ht="16.5" customHeight="1" x14ac:dyDescent="0.3">
      <c r="B44" s="357"/>
      <c r="C44" s="357"/>
      <c r="D44" s="357"/>
      <c r="E44" s="357"/>
      <c r="F44" s="357"/>
      <c r="H44" s="26"/>
    </row>
    <row r="45" spans="2:9" ht="16.5" customHeight="1" x14ac:dyDescent="0.3">
      <c r="B45" s="33" t="s">
        <v>91</v>
      </c>
      <c r="C45" s="33" t="s">
        <v>92</v>
      </c>
      <c r="D45" s="21" t="s">
        <v>116</v>
      </c>
      <c r="E45" s="22" t="s">
        <v>94</v>
      </c>
      <c r="F45" s="21" t="s">
        <v>95</v>
      </c>
      <c r="G45" s="21" t="s">
        <v>95</v>
      </c>
      <c r="H45" s="26"/>
    </row>
    <row r="46" spans="2:9" ht="16.5" customHeight="1" x14ac:dyDescent="0.3">
      <c r="B46" s="23" t="s">
        <v>178</v>
      </c>
      <c r="C46" s="23" t="s">
        <v>22</v>
      </c>
      <c r="D46" s="24" t="s">
        <v>121</v>
      </c>
      <c r="E46" s="27" t="s">
        <v>179</v>
      </c>
      <c r="F46" s="25">
        <v>198248.53</v>
      </c>
      <c r="G46" s="28">
        <v>168500</v>
      </c>
      <c r="H46" s="26"/>
      <c r="I46" s="26"/>
    </row>
    <row r="47" spans="2:9" ht="16.5" customHeight="1" x14ac:dyDescent="0.3">
      <c r="B47" s="23" t="s">
        <v>180</v>
      </c>
      <c r="C47" s="23" t="s">
        <v>22</v>
      </c>
      <c r="D47" s="24" t="s">
        <v>181</v>
      </c>
      <c r="E47" s="27" t="s">
        <v>182</v>
      </c>
      <c r="F47" s="25">
        <v>302778</v>
      </c>
      <c r="G47" s="28"/>
      <c r="H47" s="26"/>
      <c r="I47" s="26"/>
    </row>
    <row r="48" spans="2:9" ht="16.5" customHeight="1" x14ac:dyDescent="0.3">
      <c r="B48" s="23" t="s">
        <v>183</v>
      </c>
      <c r="C48" s="23" t="s">
        <v>22</v>
      </c>
      <c r="D48" s="24" t="s">
        <v>184</v>
      </c>
      <c r="E48" s="22" t="s">
        <v>185</v>
      </c>
      <c r="F48" s="25">
        <v>254184</v>
      </c>
      <c r="G48" s="25">
        <v>186300</v>
      </c>
      <c r="H48" s="26"/>
      <c r="I48" s="26"/>
    </row>
    <row r="49" spans="2:9" ht="16.5" customHeight="1" x14ac:dyDescent="0.3">
      <c r="B49" s="23" t="s">
        <v>186</v>
      </c>
      <c r="C49" s="23" t="s">
        <v>22</v>
      </c>
      <c r="D49" s="24" t="s">
        <v>187</v>
      </c>
      <c r="E49" s="27" t="s">
        <v>188</v>
      </c>
      <c r="F49" s="25">
        <v>261660</v>
      </c>
      <c r="G49" s="28">
        <v>191900</v>
      </c>
      <c r="H49" s="26"/>
      <c r="I49" s="26"/>
    </row>
    <row r="50" spans="2:9" ht="16.5" customHeight="1" x14ac:dyDescent="0.3">
      <c r="B50" s="23" t="s">
        <v>189</v>
      </c>
      <c r="C50" s="23" t="s">
        <v>22</v>
      </c>
      <c r="D50" s="24" t="s">
        <v>187</v>
      </c>
      <c r="E50" s="27" t="s">
        <v>190</v>
      </c>
      <c r="F50" s="25">
        <v>278481</v>
      </c>
      <c r="G50" s="28"/>
      <c r="H50" s="26"/>
      <c r="I50" s="26"/>
    </row>
    <row r="51" spans="2:9" ht="16.5" customHeight="1" x14ac:dyDescent="0.3">
      <c r="B51" s="23" t="s">
        <v>191</v>
      </c>
      <c r="C51" s="23" t="s">
        <v>22</v>
      </c>
      <c r="D51" s="24" t="s">
        <v>192</v>
      </c>
      <c r="E51" s="27" t="s">
        <v>193</v>
      </c>
      <c r="F51" s="25">
        <v>305581.5</v>
      </c>
      <c r="G51" s="28">
        <v>224600</v>
      </c>
      <c r="H51" s="26"/>
      <c r="I51" s="26"/>
    </row>
    <row r="52" spans="2:9" ht="16.5" customHeight="1" x14ac:dyDescent="0.3">
      <c r="B52" s="23" t="s">
        <v>194</v>
      </c>
      <c r="C52" s="23" t="s">
        <v>22</v>
      </c>
      <c r="D52" s="24" t="s">
        <v>195</v>
      </c>
      <c r="E52" s="22" t="s">
        <v>196</v>
      </c>
      <c r="F52" s="25">
        <v>344830.5</v>
      </c>
      <c r="G52" s="28"/>
      <c r="H52" s="26"/>
      <c r="I52" s="26"/>
    </row>
    <row r="53" spans="2:9" ht="16.5" customHeight="1" x14ac:dyDescent="0.3">
      <c r="B53" s="23" t="s">
        <v>197</v>
      </c>
      <c r="C53" s="23" t="s">
        <v>22</v>
      </c>
      <c r="D53" s="24" t="s">
        <v>192</v>
      </c>
      <c r="E53" s="27" t="s">
        <v>198</v>
      </c>
      <c r="F53" s="25">
        <v>348568.5</v>
      </c>
      <c r="G53" s="28"/>
      <c r="H53" s="26"/>
      <c r="I53" s="26"/>
    </row>
    <row r="54" spans="2:9" ht="16.5" customHeight="1" x14ac:dyDescent="0.3">
      <c r="B54" s="23" t="s">
        <v>199</v>
      </c>
      <c r="C54" s="23" t="s">
        <v>22</v>
      </c>
      <c r="D54" s="24" t="s">
        <v>146</v>
      </c>
      <c r="E54" s="22" t="s">
        <v>200</v>
      </c>
      <c r="F54" s="25">
        <v>616770</v>
      </c>
      <c r="G54" s="25">
        <v>452600</v>
      </c>
      <c r="H54" s="26"/>
      <c r="I54" s="26"/>
    </row>
    <row r="55" spans="2:9" ht="16.5" customHeight="1" x14ac:dyDescent="0.3">
      <c r="B55" s="23" t="s">
        <v>201</v>
      </c>
      <c r="C55" s="23" t="s">
        <v>22</v>
      </c>
      <c r="D55" s="24" t="s">
        <v>143</v>
      </c>
      <c r="E55" s="27" t="s">
        <v>202</v>
      </c>
      <c r="F55" s="25">
        <v>591538.5</v>
      </c>
      <c r="G55" s="28">
        <v>434100</v>
      </c>
      <c r="H55" s="26"/>
      <c r="I55" s="26"/>
    </row>
    <row r="56" spans="2:9" ht="16.5" customHeight="1" x14ac:dyDescent="0.3">
      <c r="B56" s="23" t="s">
        <v>203</v>
      </c>
      <c r="C56" s="23" t="s">
        <v>22</v>
      </c>
      <c r="D56" s="24" t="s">
        <v>143</v>
      </c>
      <c r="E56" s="27" t="s">
        <v>204</v>
      </c>
      <c r="F56" s="25">
        <v>604621.5</v>
      </c>
      <c r="G56" s="25"/>
      <c r="H56" s="26"/>
      <c r="I56" s="26"/>
    </row>
    <row r="57" spans="2:9" ht="16.5" customHeight="1" x14ac:dyDescent="0.3">
      <c r="B57" s="23" t="s">
        <v>205</v>
      </c>
      <c r="C57" s="23" t="s">
        <v>22</v>
      </c>
      <c r="D57" s="24" t="s">
        <v>206</v>
      </c>
      <c r="E57" s="27" t="s">
        <v>207</v>
      </c>
      <c r="F57" s="25">
        <v>228018</v>
      </c>
      <c r="G57" s="25"/>
      <c r="H57" s="26"/>
      <c r="I57" s="26"/>
    </row>
    <row r="58" spans="2:9" ht="16.5" customHeight="1" x14ac:dyDescent="0.3">
      <c r="B58" s="23" t="s">
        <v>208</v>
      </c>
      <c r="C58" s="23" t="s">
        <v>22</v>
      </c>
      <c r="D58" s="24" t="s">
        <v>206</v>
      </c>
      <c r="E58" s="27" t="s">
        <v>209</v>
      </c>
      <c r="F58" s="25">
        <v>243904.5</v>
      </c>
      <c r="G58" s="25"/>
      <c r="H58" s="26"/>
      <c r="I58" s="26"/>
    </row>
    <row r="59" spans="2:9" ht="16.5" customHeight="1" x14ac:dyDescent="0.3">
      <c r="B59" s="23" t="s">
        <v>210</v>
      </c>
      <c r="C59" s="23" t="s">
        <v>22</v>
      </c>
      <c r="D59" s="24" t="s">
        <v>206</v>
      </c>
      <c r="E59" s="27" t="s">
        <v>211</v>
      </c>
      <c r="F59" s="25">
        <v>259791</v>
      </c>
      <c r="G59" s="25"/>
      <c r="H59" s="26"/>
      <c r="I59" s="26"/>
    </row>
    <row r="60" spans="2:9" ht="16.5" customHeight="1" x14ac:dyDescent="0.3">
      <c r="B60" s="23" t="s">
        <v>212</v>
      </c>
      <c r="C60" s="23" t="s">
        <v>22</v>
      </c>
      <c r="D60" s="24" t="s">
        <v>206</v>
      </c>
      <c r="E60" s="27" t="s">
        <v>213</v>
      </c>
      <c r="F60" s="25">
        <v>264463.5</v>
      </c>
      <c r="G60" s="25"/>
      <c r="H60" s="26"/>
      <c r="I60" s="26"/>
    </row>
    <row r="61" spans="2:9" ht="16.5" customHeight="1" x14ac:dyDescent="0.3">
      <c r="B61" s="23" t="s">
        <v>214</v>
      </c>
      <c r="C61" s="23" t="s">
        <v>22</v>
      </c>
      <c r="D61" s="24" t="s">
        <v>206</v>
      </c>
      <c r="E61" s="22" t="s">
        <v>215</v>
      </c>
      <c r="F61" s="25">
        <v>301843.5</v>
      </c>
      <c r="G61" s="25">
        <v>201200</v>
      </c>
      <c r="H61" s="26"/>
      <c r="I61" s="26"/>
    </row>
    <row r="62" spans="2:9" ht="16.5" customHeight="1" x14ac:dyDescent="0.3">
      <c r="B62" s="23" t="s">
        <v>216</v>
      </c>
      <c r="C62" s="23" t="s">
        <v>22</v>
      </c>
      <c r="D62" s="24" t="s">
        <v>217</v>
      </c>
      <c r="E62" s="27" t="s">
        <v>218</v>
      </c>
      <c r="F62" s="25">
        <v>338289</v>
      </c>
      <c r="G62" s="28">
        <v>225400</v>
      </c>
      <c r="H62" s="26"/>
      <c r="I62" s="26"/>
    </row>
    <row r="63" spans="2:9" ht="16.5" customHeight="1" x14ac:dyDescent="0.3">
      <c r="B63" s="23" t="s">
        <v>219</v>
      </c>
      <c r="C63" s="23" t="s">
        <v>22</v>
      </c>
      <c r="D63" s="24" t="s">
        <v>220</v>
      </c>
      <c r="E63" s="22" t="s">
        <v>221</v>
      </c>
      <c r="F63" s="25">
        <v>384079.5</v>
      </c>
      <c r="G63" s="25">
        <v>256200</v>
      </c>
      <c r="H63" s="26"/>
      <c r="I63" s="26"/>
    </row>
    <row r="64" spans="2:9" ht="16.5" customHeight="1" x14ac:dyDescent="0.3">
      <c r="B64" s="23" t="s">
        <v>222</v>
      </c>
      <c r="C64" s="23" t="s">
        <v>22</v>
      </c>
      <c r="D64" s="24" t="s">
        <v>168</v>
      </c>
      <c r="E64" s="22" t="s">
        <v>223</v>
      </c>
      <c r="F64" s="25">
        <v>392490</v>
      </c>
      <c r="G64" s="25"/>
      <c r="H64" s="26"/>
      <c r="I64" s="26"/>
    </row>
    <row r="65" spans="2:9" ht="16.5" customHeight="1" x14ac:dyDescent="0.3">
      <c r="B65" s="23" t="s">
        <v>224</v>
      </c>
      <c r="C65" s="23" t="s">
        <v>22</v>
      </c>
      <c r="D65" s="24" t="s">
        <v>225</v>
      </c>
      <c r="E65" s="27" t="s">
        <v>226</v>
      </c>
      <c r="F65" s="25">
        <v>417721.5</v>
      </c>
      <c r="G65" s="25"/>
      <c r="H65" s="26"/>
      <c r="I65" s="26"/>
    </row>
    <row r="66" spans="2:9" ht="16.5" customHeight="1" x14ac:dyDescent="0.3">
      <c r="B66" s="23" t="s">
        <v>227</v>
      </c>
      <c r="C66" s="23" t="s">
        <v>22</v>
      </c>
      <c r="D66" s="24" t="s">
        <v>173</v>
      </c>
      <c r="E66" s="22" t="s">
        <v>228</v>
      </c>
      <c r="F66" s="25">
        <v>442953</v>
      </c>
      <c r="G66" s="25">
        <v>278600</v>
      </c>
      <c r="H66" s="26"/>
      <c r="I66" s="26"/>
    </row>
    <row r="67" spans="2:9" ht="16.5" customHeight="1" x14ac:dyDescent="0.3">
      <c r="B67" s="23" t="s">
        <v>229</v>
      </c>
      <c r="C67" s="23" t="s">
        <v>22</v>
      </c>
      <c r="D67" s="24" t="s">
        <v>230</v>
      </c>
      <c r="E67" s="22" t="s">
        <v>231</v>
      </c>
      <c r="F67" s="25">
        <v>457905</v>
      </c>
      <c r="G67" s="25"/>
      <c r="H67" s="26"/>
      <c r="I67" s="26"/>
    </row>
    <row r="68" spans="2:9" ht="16.5" customHeight="1" x14ac:dyDescent="0.3">
      <c r="B68" s="23" t="s">
        <v>232</v>
      </c>
      <c r="C68" s="23" t="s">
        <v>22</v>
      </c>
      <c r="D68" s="24" t="s">
        <v>173</v>
      </c>
      <c r="E68" s="22" t="s">
        <v>233</v>
      </c>
      <c r="F68" s="25">
        <v>463512</v>
      </c>
      <c r="G68" s="28">
        <v>312500</v>
      </c>
      <c r="H68" s="26"/>
      <c r="I68" s="26"/>
    </row>
    <row r="69" spans="2:9" ht="16.5" customHeight="1" x14ac:dyDescent="0.3">
      <c r="B69" s="31"/>
      <c r="C69" s="31"/>
      <c r="D69" s="32"/>
      <c r="E69" s="32"/>
      <c r="F69" s="32"/>
      <c r="G69" s="32"/>
      <c r="H69" s="26"/>
    </row>
    <row r="70" spans="2:9" ht="16.5" customHeight="1" x14ac:dyDescent="0.3">
      <c r="B70" s="357" t="s">
        <v>23</v>
      </c>
      <c r="C70" s="357"/>
      <c r="D70" s="357"/>
      <c r="E70" s="357"/>
      <c r="F70" s="357"/>
      <c r="H70" s="26"/>
    </row>
    <row r="71" spans="2:9" ht="16.5" customHeight="1" x14ac:dyDescent="0.3">
      <c r="B71" s="357"/>
      <c r="C71" s="357"/>
      <c r="D71" s="357"/>
      <c r="E71" s="357"/>
      <c r="F71" s="357"/>
      <c r="H71" s="26"/>
    </row>
    <row r="72" spans="2:9" ht="16.5" customHeight="1" x14ac:dyDescent="0.3">
      <c r="B72" s="33" t="s">
        <v>91</v>
      </c>
      <c r="C72" s="33" t="s">
        <v>92</v>
      </c>
      <c r="D72" s="21" t="s">
        <v>116</v>
      </c>
      <c r="E72" s="22" t="s">
        <v>94</v>
      </c>
      <c r="F72" s="21" t="s">
        <v>95</v>
      </c>
      <c r="G72" s="21" t="s">
        <v>95</v>
      </c>
      <c r="H72" s="26"/>
    </row>
    <row r="73" spans="2:9" ht="16.5" customHeight="1" x14ac:dyDescent="0.3">
      <c r="B73" s="23" t="s">
        <v>234</v>
      </c>
      <c r="C73" s="23" t="s">
        <v>235</v>
      </c>
      <c r="D73" s="24" t="s">
        <v>118</v>
      </c>
      <c r="E73" s="27" t="s">
        <v>236</v>
      </c>
      <c r="F73" s="25">
        <v>95319</v>
      </c>
      <c r="G73" s="28">
        <v>79500</v>
      </c>
      <c r="H73" s="26"/>
    </row>
    <row r="74" spans="2:9" ht="16.5" customHeight="1" x14ac:dyDescent="0.3">
      <c r="B74" s="23" t="s">
        <v>237</v>
      </c>
      <c r="C74" s="23" t="s">
        <v>235</v>
      </c>
      <c r="D74" s="24" t="s">
        <v>238</v>
      </c>
      <c r="E74" s="27" t="s">
        <v>239</v>
      </c>
      <c r="F74" s="25">
        <v>119616</v>
      </c>
      <c r="G74" s="28">
        <v>95300</v>
      </c>
      <c r="H74" s="26"/>
    </row>
    <row r="75" spans="2:9" ht="16.5" customHeight="1" x14ac:dyDescent="0.3">
      <c r="B75" s="23" t="s">
        <v>240</v>
      </c>
      <c r="C75" s="23" t="s">
        <v>235</v>
      </c>
      <c r="D75" s="24" t="s">
        <v>101</v>
      </c>
      <c r="E75" s="27" t="s">
        <v>241</v>
      </c>
      <c r="F75" s="25">
        <v>131764.5</v>
      </c>
      <c r="G75" s="28">
        <v>106400</v>
      </c>
      <c r="H75" s="26"/>
    </row>
    <row r="76" spans="2:9" ht="16.5" customHeight="1" x14ac:dyDescent="0.3">
      <c r="B76" s="23" t="s">
        <v>242</v>
      </c>
      <c r="C76" s="23" t="s">
        <v>235</v>
      </c>
      <c r="D76" s="24" t="s">
        <v>243</v>
      </c>
      <c r="E76" s="27" t="s">
        <v>244</v>
      </c>
      <c r="F76" s="25">
        <v>180358.5</v>
      </c>
      <c r="G76" s="25">
        <v>141200</v>
      </c>
      <c r="H76" s="26"/>
    </row>
    <row r="77" spans="2:9" ht="16.5" customHeight="1" x14ac:dyDescent="0.3">
      <c r="B77" s="23" t="s">
        <v>245</v>
      </c>
      <c r="C77" s="23" t="s">
        <v>235</v>
      </c>
      <c r="D77" s="24" t="s">
        <v>243</v>
      </c>
      <c r="E77" s="27" t="s">
        <v>246</v>
      </c>
      <c r="F77" s="25">
        <v>187834.5</v>
      </c>
      <c r="G77" s="25"/>
      <c r="H77" s="26"/>
    </row>
    <row r="78" spans="2:9" ht="16.5" customHeight="1" x14ac:dyDescent="0.3">
      <c r="B78" s="23" t="s">
        <v>247</v>
      </c>
      <c r="C78" s="23" t="s">
        <v>235</v>
      </c>
      <c r="D78" s="24" t="s">
        <v>243</v>
      </c>
      <c r="E78" s="27" t="s">
        <v>248</v>
      </c>
      <c r="F78" s="25">
        <v>193441.5</v>
      </c>
      <c r="G78" s="25"/>
      <c r="H78" s="26"/>
    </row>
    <row r="79" spans="2:9" ht="16.5" customHeight="1" x14ac:dyDescent="0.3">
      <c r="B79" s="23" t="s">
        <v>249</v>
      </c>
      <c r="C79" s="23" t="s">
        <v>235</v>
      </c>
      <c r="D79" s="24" t="s">
        <v>250</v>
      </c>
      <c r="E79" s="27" t="s">
        <v>251</v>
      </c>
      <c r="F79" s="25">
        <v>195310.5</v>
      </c>
      <c r="G79" s="28">
        <v>155000</v>
      </c>
      <c r="H79" s="26"/>
    </row>
    <row r="80" spans="2:9" ht="16.5" customHeight="1" x14ac:dyDescent="0.3">
      <c r="B80" s="23" t="s">
        <v>252</v>
      </c>
      <c r="C80" s="23" t="s">
        <v>235</v>
      </c>
      <c r="D80" s="24" t="s">
        <v>250</v>
      </c>
      <c r="E80" s="27" t="s">
        <v>253</v>
      </c>
      <c r="F80" s="25">
        <v>224280</v>
      </c>
      <c r="G80" s="25"/>
      <c r="H80" s="26"/>
    </row>
    <row r="81" spans="2:10" ht="16.5" customHeight="1" x14ac:dyDescent="0.3">
      <c r="B81" s="23" t="s">
        <v>254</v>
      </c>
      <c r="C81" s="23" t="s">
        <v>235</v>
      </c>
      <c r="D81" s="24" t="s">
        <v>250</v>
      </c>
      <c r="E81" s="27" t="s">
        <v>255</v>
      </c>
      <c r="F81" s="25">
        <v>202786.5</v>
      </c>
      <c r="G81" s="25"/>
      <c r="H81" s="26"/>
    </row>
    <row r="82" spans="2:10" ht="16.5" customHeight="1" x14ac:dyDescent="0.3">
      <c r="B82" s="23" t="s">
        <v>256</v>
      </c>
      <c r="C82" s="23" t="s">
        <v>235</v>
      </c>
      <c r="D82" s="24" t="s">
        <v>257</v>
      </c>
      <c r="E82" s="27" t="s">
        <v>258</v>
      </c>
      <c r="F82" s="25">
        <v>222411</v>
      </c>
      <c r="G82" s="25">
        <v>181200</v>
      </c>
      <c r="H82" s="26"/>
    </row>
    <row r="83" spans="2:10" ht="16.5" customHeight="1" x14ac:dyDescent="0.3">
      <c r="B83" s="23" t="s">
        <v>259</v>
      </c>
      <c r="C83" s="23" t="s">
        <v>235</v>
      </c>
      <c r="D83" s="24" t="s">
        <v>187</v>
      </c>
      <c r="E83" s="27" t="s">
        <v>260</v>
      </c>
      <c r="F83" s="25">
        <v>244839</v>
      </c>
      <c r="G83" s="25"/>
      <c r="H83" s="26"/>
    </row>
    <row r="84" spans="2:10" ht="16.5" customHeight="1" x14ac:dyDescent="0.3">
      <c r="B84" s="23" t="s">
        <v>261</v>
      </c>
      <c r="C84" s="23" t="s">
        <v>235</v>
      </c>
      <c r="D84" s="24" t="s">
        <v>162</v>
      </c>
      <c r="E84" s="27" t="s">
        <v>262</v>
      </c>
      <c r="F84" s="25">
        <v>256987.5</v>
      </c>
      <c r="G84" s="25">
        <v>199200</v>
      </c>
      <c r="H84" s="26"/>
    </row>
    <row r="85" spans="2:10" ht="16.5" customHeight="1" x14ac:dyDescent="0.3">
      <c r="B85" s="23" t="s">
        <v>263</v>
      </c>
      <c r="C85" s="23" t="s">
        <v>235</v>
      </c>
      <c r="D85" s="24" t="s">
        <v>143</v>
      </c>
      <c r="E85" s="27" t="s">
        <v>264</v>
      </c>
      <c r="F85" s="25">
        <v>449494.5</v>
      </c>
      <c r="G85" s="25">
        <v>199200</v>
      </c>
      <c r="H85" s="26"/>
    </row>
    <row r="86" spans="2:10" ht="16.5" customHeight="1" x14ac:dyDescent="0.3">
      <c r="B86" s="31"/>
      <c r="C86" s="31"/>
      <c r="D86" s="32"/>
      <c r="E86" s="32"/>
      <c r="F86" s="32"/>
      <c r="G86" s="32"/>
      <c r="H86" s="26"/>
    </row>
    <row r="87" spans="2:10" ht="16.5" customHeight="1" x14ac:dyDescent="0.3">
      <c r="B87" s="357" t="s">
        <v>265</v>
      </c>
      <c r="C87" s="357"/>
      <c r="D87" s="357"/>
      <c r="E87" s="357"/>
      <c r="F87" s="357"/>
      <c r="H87" s="26"/>
    </row>
    <row r="88" spans="2:10" ht="16.5" customHeight="1" x14ac:dyDescent="0.3">
      <c r="B88" s="357"/>
      <c r="C88" s="357"/>
      <c r="D88" s="357"/>
      <c r="E88" s="357"/>
      <c r="F88" s="357"/>
      <c r="H88" s="26"/>
    </row>
    <row r="89" spans="2:10" ht="16.5" customHeight="1" x14ac:dyDescent="0.3">
      <c r="B89" s="33" t="s">
        <v>91</v>
      </c>
      <c r="C89" s="33" t="s">
        <v>92</v>
      </c>
      <c r="D89" s="21" t="s">
        <v>116</v>
      </c>
      <c r="E89" s="22" t="s">
        <v>94</v>
      </c>
      <c r="F89" s="21" t="s">
        <v>95</v>
      </c>
      <c r="G89" s="21" t="s">
        <v>95</v>
      </c>
      <c r="H89" s="26"/>
    </row>
    <row r="90" spans="2:10" ht="16.5" customHeight="1" x14ac:dyDescent="0.3">
      <c r="B90" s="23" t="s">
        <v>266</v>
      </c>
      <c r="C90" s="23" t="s">
        <v>24</v>
      </c>
      <c r="D90" s="24" t="s">
        <v>267</v>
      </c>
      <c r="E90" s="22" t="s">
        <v>268</v>
      </c>
      <c r="F90" s="36">
        <v>210262.5</v>
      </c>
      <c r="G90" s="21"/>
      <c r="H90" s="26"/>
    </row>
    <row r="91" spans="2:10" ht="16.5" customHeight="1" x14ac:dyDescent="0.3">
      <c r="B91" s="23" t="s">
        <v>269</v>
      </c>
      <c r="C91" s="23" t="s">
        <v>24</v>
      </c>
      <c r="D91" s="24" t="s">
        <v>270</v>
      </c>
      <c r="E91" s="22" t="s">
        <v>271</v>
      </c>
      <c r="F91" s="36">
        <v>228952.5</v>
      </c>
      <c r="G91" s="21"/>
      <c r="H91" s="26"/>
    </row>
    <row r="92" spans="2:10" ht="16.5" customHeight="1" x14ac:dyDescent="0.3">
      <c r="B92" s="23" t="s">
        <v>272</v>
      </c>
      <c r="C92" s="23" t="s">
        <v>24</v>
      </c>
      <c r="D92" s="24" t="s">
        <v>184</v>
      </c>
      <c r="E92" s="22" t="s">
        <v>273</v>
      </c>
      <c r="F92" s="25">
        <v>222037.2</v>
      </c>
      <c r="G92" s="25">
        <v>189500</v>
      </c>
      <c r="H92" s="26"/>
      <c r="I92" s="26"/>
    </row>
    <row r="93" spans="2:10" ht="16.5" customHeight="1" x14ac:dyDescent="0.3">
      <c r="B93" s="23" t="s">
        <v>274</v>
      </c>
      <c r="C93" s="23" t="s">
        <v>24</v>
      </c>
      <c r="D93" s="24" t="s">
        <v>187</v>
      </c>
      <c r="E93" s="27" t="s">
        <v>275</v>
      </c>
      <c r="F93" s="25">
        <v>229606.65</v>
      </c>
      <c r="G93" s="28">
        <v>195600</v>
      </c>
      <c r="H93" s="26"/>
      <c r="I93" s="26"/>
    </row>
    <row r="94" spans="2:10" ht="16.5" customHeight="1" x14ac:dyDescent="0.3">
      <c r="B94" s="23" t="s">
        <v>276</v>
      </c>
      <c r="C94" s="23" t="s">
        <v>24</v>
      </c>
      <c r="D94" s="24" t="s">
        <v>184</v>
      </c>
      <c r="E94" s="22" t="s">
        <v>277</v>
      </c>
      <c r="F94" s="25">
        <v>246708</v>
      </c>
      <c r="G94" s="28"/>
      <c r="H94" s="26"/>
      <c r="I94" s="26"/>
    </row>
    <row r="95" spans="2:10" ht="16.5" customHeight="1" x14ac:dyDescent="0.3">
      <c r="B95" s="23" t="s">
        <v>278</v>
      </c>
      <c r="C95" s="23" t="s">
        <v>24</v>
      </c>
      <c r="D95" s="24" t="s">
        <v>187</v>
      </c>
      <c r="E95" s="27" t="s">
        <v>279</v>
      </c>
      <c r="F95" s="25">
        <v>255118.5</v>
      </c>
      <c r="G95" s="28"/>
      <c r="H95" s="26"/>
      <c r="I95" s="26"/>
    </row>
    <row r="96" spans="2:10" ht="16.5" customHeight="1" x14ac:dyDescent="0.3">
      <c r="B96" s="23" t="s">
        <v>280</v>
      </c>
      <c r="C96" s="23" t="s">
        <v>24</v>
      </c>
      <c r="D96" s="24" t="s">
        <v>281</v>
      </c>
      <c r="E96" s="22" t="s">
        <v>282</v>
      </c>
      <c r="F96" s="25">
        <v>551355</v>
      </c>
      <c r="G96" s="25">
        <v>429900</v>
      </c>
      <c r="H96" s="26"/>
      <c r="I96" s="26"/>
      <c r="J96" s="26"/>
    </row>
    <row r="97" spans="2:10" ht="16.5" customHeight="1" x14ac:dyDescent="0.3">
      <c r="B97" s="23" t="s">
        <v>283</v>
      </c>
      <c r="C97" s="23" t="s">
        <v>24</v>
      </c>
      <c r="D97" s="24" t="s">
        <v>284</v>
      </c>
      <c r="E97" s="27" t="s">
        <v>285</v>
      </c>
      <c r="F97" s="25">
        <v>560700</v>
      </c>
      <c r="G97" s="28">
        <v>456400</v>
      </c>
      <c r="H97" s="26"/>
      <c r="I97" s="26"/>
      <c r="J97" s="26"/>
    </row>
    <row r="98" spans="2:10" ht="16.5" customHeight="1" x14ac:dyDescent="0.3">
      <c r="B98" s="23" t="s">
        <v>286</v>
      </c>
      <c r="C98" s="23" t="s">
        <v>24</v>
      </c>
      <c r="D98" s="24" t="s">
        <v>287</v>
      </c>
      <c r="E98" s="22" t="s">
        <v>288</v>
      </c>
      <c r="F98" s="25">
        <v>574717.5</v>
      </c>
      <c r="G98" s="25">
        <v>512700</v>
      </c>
      <c r="H98" s="26"/>
      <c r="I98" s="26"/>
      <c r="J98" s="26"/>
    </row>
    <row r="99" spans="2:10" ht="16.5" customHeight="1" x14ac:dyDescent="0.3">
      <c r="B99" s="23" t="s">
        <v>289</v>
      </c>
      <c r="C99" s="23" t="s">
        <v>24</v>
      </c>
      <c r="D99" s="24" t="s">
        <v>290</v>
      </c>
      <c r="E99" s="27" t="s">
        <v>291</v>
      </c>
      <c r="F99" s="25">
        <v>584062.5</v>
      </c>
      <c r="G99" s="28"/>
      <c r="H99" s="26"/>
      <c r="I99" s="26"/>
      <c r="J99" s="26"/>
    </row>
    <row r="100" spans="2:10" ht="16.5" customHeight="1" x14ac:dyDescent="0.3">
      <c r="B100" s="23" t="s">
        <v>292</v>
      </c>
      <c r="C100" s="23" t="s">
        <v>24</v>
      </c>
      <c r="D100" s="24" t="s">
        <v>217</v>
      </c>
      <c r="E100" s="27" t="s">
        <v>293</v>
      </c>
      <c r="F100" s="25">
        <v>297171</v>
      </c>
      <c r="G100" s="25"/>
      <c r="H100" s="26"/>
      <c r="I100" s="26"/>
    </row>
    <row r="101" spans="2:10" ht="16.5" customHeight="1" x14ac:dyDescent="0.3">
      <c r="B101" s="23" t="s">
        <v>294</v>
      </c>
      <c r="C101" s="23" t="s">
        <v>24</v>
      </c>
      <c r="D101" s="24" t="s">
        <v>217</v>
      </c>
      <c r="E101" s="27" t="s">
        <v>295</v>
      </c>
      <c r="F101" s="25">
        <v>315861</v>
      </c>
      <c r="G101" s="28">
        <v>220500</v>
      </c>
      <c r="H101" s="26"/>
      <c r="I101" s="26"/>
    </row>
    <row r="102" spans="2:10" ht="16.5" customHeight="1" x14ac:dyDescent="0.3">
      <c r="B102" s="23" t="s">
        <v>296</v>
      </c>
      <c r="C102" s="23" t="s">
        <v>24</v>
      </c>
      <c r="D102" s="24" t="s">
        <v>217</v>
      </c>
      <c r="E102" s="22" t="s">
        <v>297</v>
      </c>
      <c r="F102" s="25">
        <v>326140.5</v>
      </c>
      <c r="G102" s="25">
        <v>227300</v>
      </c>
      <c r="H102" s="26"/>
      <c r="I102" s="26"/>
    </row>
    <row r="103" spans="2:10" ht="16.5" customHeight="1" x14ac:dyDescent="0.3">
      <c r="B103" s="23" t="s">
        <v>298</v>
      </c>
      <c r="C103" s="23" t="s">
        <v>24</v>
      </c>
      <c r="D103" s="24" t="s">
        <v>168</v>
      </c>
      <c r="E103" s="22" t="s">
        <v>299</v>
      </c>
      <c r="F103" s="25">
        <v>370062</v>
      </c>
      <c r="G103" s="25">
        <v>257800</v>
      </c>
      <c r="H103" s="26"/>
      <c r="I103" s="26"/>
    </row>
    <row r="104" spans="2:10" ht="16.5" customHeight="1" x14ac:dyDescent="0.3">
      <c r="B104" s="23" t="s">
        <v>300</v>
      </c>
      <c r="C104" s="23" t="s">
        <v>24</v>
      </c>
      <c r="D104" s="24" t="s">
        <v>301</v>
      </c>
      <c r="E104" s="22" t="s">
        <v>302</v>
      </c>
      <c r="F104" s="25">
        <v>401835</v>
      </c>
      <c r="G104" s="25">
        <v>279900</v>
      </c>
      <c r="H104" s="26"/>
      <c r="I104" s="26"/>
    </row>
    <row r="105" spans="2:10" ht="16.5" customHeight="1" x14ac:dyDescent="0.3">
      <c r="B105" s="23" t="s">
        <v>303</v>
      </c>
      <c r="C105" s="23" t="s">
        <v>24</v>
      </c>
      <c r="D105" s="24" t="s">
        <v>230</v>
      </c>
      <c r="E105" s="22" t="s">
        <v>304</v>
      </c>
      <c r="F105" s="25">
        <v>413049</v>
      </c>
      <c r="G105" s="25"/>
      <c r="H105" s="26"/>
      <c r="I105" s="26"/>
    </row>
    <row r="106" spans="2:10" ht="16.5" customHeight="1" x14ac:dyDescent="0.3">
      <c r="B106" s="23" t="s">
        <v>305</v>
      </c>
      <c r="C106" s="23" t="s">
        <v>24</v>
      </c>
      <c r="D106" s="24" t="s">
        <v>173</v>
      </c>
      <c r="E106" s="22" t="s">
        <v>306</v>
      </c>
      <c r="F106" s="25">
        <v>437346</v>
      </c>
      <c r="G106" s="25"/>
      <c r="H106" s="26"/>
      <c r="I106" s="26"/>
    </row>
    <row r="107" spans="2:10" ht="16.5" customHeight="1" x14ac:dyDescent="0.3">
      <c r="B107" s="23" t="s">
        <v>307</v>
      </c>
      <c r="C107" s="23" t="s">
        <v>24</v>
      </c>
      <c r="D107" s="24" t="s">
        <v>230</v>
      </c>
      <c r="E107" s="27" t="s">
        <v>308</v>
      </c>
      <c r="F107" s="25">
        <v>459774</v>
      </c>
      <c r="G107" s="28">
        <v>315700</v>
      </c>
      <c r="H107" s="26"/>
      <c r="I107" s="26"/>
    </row>
    <row r="108" spans="2:10" ht="16.5" customHeight="1" x14ac:dyDescent="0.3">
      <c r="B108" s="23" t="s">
        <v>309</v>
      </c>
      <c r="C108" s="23" t="s">
        <v>24</v>
      </c>
      <c r="D108" s="24" t="s">
        <v>173</v>
      </c>
      <c r="E108" s="27" t="s">
        <v>310</v>
      </c>
      <c r="F108" s="25">
        <v>472857</v>
      </c>
      <c r="G108" s="37"/>
      <c r="H108" s="26"/>
      <c r="I108" s="26"/>
    </row>
    <row r="109" spans="2:10" ht="16.5" customHeight="1" x14ac:dyDescent="0.3">
      <c r="B109" s="31"/>
      <c r="C109" s="31"/>
      <c r="D109" s="31"/>
      <c r="E109" s="31"/>
      <c r="F109" s="31"/>
      <c r="G109" s="31"/>
    </row>
  </sheetData>
  <sheetProtection selectLockedCells="1" selectUnlockedCells="1"/>
  <mergeCells count="6">
    <mergeCell ref="B87:F88"/>
    <mergeCell ref="B2:F3"/>
    <mergeCell ref="B12:F13"/>
    <mergeCell ref="B18:F19"/>
    <mergeCell ref="B43:F44"/>
    <mergeCell ref="B70:F71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48"/>
  <sheetViews>
    <sheetView zoomScale="95" zoomScaleNormal="95" workbookViewId="0">
      <selection activeCell="D5" sqref="D5:E11"/>
    </sheetView>
  </sheetViews>
  <sheetFormatPr defaultColWidth="25" defaultRowHeight="15" customHeight="1" x14ac:dyDescent="0.3"/>
  <cols>
    <col min="1" max="1" width="2.25" style="38" customWidth="1"/>
    <col min="2" max="3" width="25" style="38" customWidth="1"/>
    <col min="4" max="4" width="29.125" style="38" customWidth="1"/>
    <col min="5" max="6" width="25" style="38" customWidth="1"/>
    <col min="7" max="7" width="3" style="38" customWidth="1"/>
    <col min="8" max="16384" width="25" style="38"/>
  </cols>
  <sheetData>
    <row r="1" spans="2:15" ht="15" customHeight="1" x14ac:dyDescent="0.3">
      <c r="L1" s="39" t="s">
        <v>91</v>
      </c>
      <c r="M1" s="40" t="s">
        <v>93</v>
      </c>
      <c r="N1" s="41" t="s">
        <v>94</v>
      </c>
      <c r="O1" s="40" t="s">
        <v>95</v>
      </c>
    </row>
    <row r="2" spans="2:15" ht="15" customHeight="1" x14ac:dyDescent="0.3">
      <c r="L2" s="39"/>
      <c r="M2" s="40"/>
      <c r="N2" s="41"/>
      <c r="O2" s="40"/>
    </row>
    <row r="3" spans="2:15" ht="15" customHeight="1" x14ac:dyDescent="0.3">
      <c r="D3" s="42" t="s">
        <v>311</v>
      </c>
      <c r="E3" s="42" t="s">
        <v>312</v>
      </c>
      <c r="L3" s="39"/>
      <c r="M3" s="40"/>
      <c r="N3" s="41"/>
      <c r="O3" s="40"/>
    </row>
    <row r="4" spans="2:15" ht="15" customHeight="1" x14ac:dyDescent="0.3">
      <c r="B4" s="43"/>
      <c r="C4" s="43"/>
      <c r="D4" s="44" t="s">
        <v>313</v>
      </c>
      <c r="E4" s="45" t="s">
        <v>314</v>
      </c>
      <c r="F4" s="46"/>
      <c r="L4" s="39"/>
      <c r="M4" s="40"/>
      <c r="N4" s="41"/>
      <c r="O4" s="40"/>
    </row>
    <row r="5" spans="2:15" ht="15" customHeight="1" x14ac:dyDescent="0.3">
      <c r="B5" s="43"/>
      <c r="C5" s="43"/>
      <c r="D5" s="44" t="s">
        <v>315</v>
      </c>
      <c r="E5" s="45" t="s">
        <v>316</v>
      </c>
      <c r="F5" s="46"/>
      <c r="L5" s="39"/>
      <c r="M5" s="40"/>
      <c r="N5" s="41"/>
      <c r="O5" s="40"/>
    </row>
    <row r="6" spans="2:15" ht="15" customHeight="1" x14ac:dyDescent="0.3">
      <c r="B6" s="43"/>
      <c r="C6" s="43"/>
      <c r="D6" s="44" t="s">
        <v>964</v>
      </c>
      <c r="E6" s="45" t="s">
        <v>965</v>
      </c>
      <c r="F6" s="46"/>
      <c r="L6" s="39"/>
      <c r="M6" s="40"/>
      <c r="N6" s="41"/>
      <c r="O6" s="40"/>
    </row>
    <row r="7" spans="2:15" ht="15" customHeight="1" x14ac:dyDescent="0.3">
      <c r="B7" s="43"/>
      <c r="C7" s="43"/>
      <c r="D7" s="44" t="s">
        <v>184</v>
      </c>
      <c r="E7" s="45" t="s">
        <v>966</v>
      </c>
      <c r="F7" s="46"/>
      <c r="L7" s="39"/>
      <c r="M7" s="40"/>
      <c r="N7" s="41"/>
      <c r="O7" s="40"/>
    </row>
    <row r="8" spans="2:15" ht="15" customHeight="1" x14ac:dyDescent="0.3">
      <c r="B8" s="43"/>
      <c r="C8" s="43"/>
      <c r="D8" s="44" t="s">
        <v>317</v>
      </c>
      <c r="E8" s="45" t="s">
        <v>318</v>
      </c>
      <c r="F8" s="46"/>
      <c r="L8" s="39"/>
      <c r="M8" s="40"/>
      <c r="N8" s="41"/>
      <c r="O8" s="40"/>
    </row>
    <row r="9" spans="2:15" ht="15" customHeight="1" x14ac:dyDescent="0.3">
      <c r="B9" s="43"/>
      <c r="C9" s="43"/>
      <c r="D9" s="44" t="s">
        <v>281</v>
      </c>
      <c r="E9" s="45" t="s">
        <v>319</v>
      </c>
      <c r="F9" s="46"/>
      <c r="L9" s="39"/>
      <c r="M9" s="40"/>
      <c r="N9" s="41"/>
      <c r="O9" s="40"/>
    </row>
    <row r="10" spans="2:15" ht="15" customHeight="1" x14ac:dyDescent="0.3">
      <c r="B10" s="43"/>
      <c r="C10" s="43"/>
      <c r="D10" s="44" t="s">
        <v>320</v>
      </c>
      <c r="E10" s="45" t="s">
        <v>321</v>
      </c>
      <c r="F10" s="46"/>
      <c r="L10" s="39"/>
      <c r="M10" s="40"/>
      <c r="N10" s="41"/>
      <c r="O10" s="40"/>
    </row>
    <row r="11" spans="2:15" ht="15" customHeight="1" x14ac:dyDescent="0.3">
      <c r="B11" s="43"/>
      <c r="C11" s="43"/>
      <c r="D11" s="44" t="s">
        <v>322</v>
      </c>
      <c r="E11" s="45" t="s">
        <v>323</v>
      </c>
      <c r="F11" s="46"/>
      <c r="L11" s="39"/>
      <c r="M11" s="40"/>
      <c r="N11" s="41"/>
      <c r="O11" s="40"/>
    </row>
    <row r="12" spans="2:15" ht="15" customHeight="1" x14ac:dyDescent="0.3">
      <c r="B12" s="47"/>
      <c r="C12" s="47"/>
      <c r="D12" s="47"/>
      <c r="E12" s="47"/>
      <c r="F12" s="47"/>
      <c r="G12" s="48"/>
      <c r="H12" s="49"/>
      <c r="L12" s="50" t="s">
        <v>324</v>
      </c>
      <c r="M12" s="51" t="s">
        <v>313</v>
      </c>
      <c r="N12" s="52" t="s">
        <v>325</v>
      </c>
      <c r="O12" s="53">
        <v>47800</v>
      </c>
    </row>
    <row r="13" spans="2:15" ht="15" customHeight="1" x14ac:dyDescent="0.3">
      <c r="B13" s="360" t="s">
        <v>326</v>
      </c>
      <c r="C13" s="360"/>
      <c r="D13" s="360"/>
      <c r="E13" s="360"/>
      <c r="F13" s="360"/>
    </row>
    <row r="14" spans="2:15" ht="15" customHeight="1" x14ac:dyDescent="0.3">
      <c r="B14" s="360"/>
      <c r="C14" s="360"/>
      <c r="D14" s="360"/>
      <c r="E14" s="360"/>
      <c r="F14" s="360"/>
    </row>
    <row r="15" spans="2:15" ht="15" customHeight="1" x14ac:dyDescent="0.3">
      <c r="B15" s="20" t="s">
        <v>91</v>
      </c>
      <c r="C15" s="20" t="s">
        <v>92</v>
      </c>
      <c r="D15" s="21" t="s">
        <v>93</v>
      </c>
      <c r="E15" s="22" t="s">
        <v>94</v>
      </c>
      <c r="F15" s="21" t="s">
        <v>95</v>
      </c>
    </row>
    <row r="16" spans="2:15" ht="15" customHeight="1" x14ac:dyDescent="0.3">
      <c r="B16" s="54" t="s">
        <v>327</v>
      </c>
      <c r="C16" s="54" t="s">
        <v>26</v>
      </c>
      <c r="D16" s="44" t="s">
        <v>313</v>
      </c>
      <c r="E16" s="55" t="s">
        <v>328</v>
      </c>
      <c r="F16" s="56">
        <v>45977.4</v>
      </c>
      <c r="H16" s="49">
        <f>F16*1.05</f>
        <v>48276.270000000004</v>
      </c>
    </row>
    <row r="17" spans="2:15" ht="15" customHeight="1" x14ac:dyDescent="0.3">
      <c r="B17" s="54" t="s">
        <v>329</v>
      </c>
      <c r="C17" s="54" t="s">
        <v>26</v>
      </c>
      <c r="D17" s="44" t="s">
        <v>330</v>
      </c>
      <c r="E17" s="55" t="s">
        <v>331</v>
      </c>
      <c r="F17" s="56">
        <v>81488.399999999994</v>
      </c>
      <c r="H17" s="49">
        <f t="shared" ref="H17:H80" si="0">F17*1.05</f>
        <v>85562.819999999992</v>
      </c>
    </row>
    <row r="18" spans="2:15" ht="15" customHeight="1" x14ac:dyDescent="0.3">
      <c r="B18" s="54"/>
      <c r="C18" s="54"/>
      <c r="D18" s="57"/>
      <c r="E18" s="55"/>
      <c r="F18" s="56"/>
      <c r="H18" s="49">
        <f t="shared" si="0"/>
        <v>0</v>
      </c>
    </row>
    <row r="19" spans="2:15" ht="15" customHeight="1" x14ac:dyDescent="0.3">
      <c r="B19" s="54"/>
      <c r="C19" s="54"/>
      <c r="D19" s="57"/>
      <c r="E19" s="55"/>
      <c r="F19" s="56"/>
      <c r="H19" s="49">
        <f t="shared" si="0"/>
        <v>0</v>
      </c>
    </row>
    <row r="20" spans="2:15" ht="15" customHeight="1" x14ac:dyDescent="0.3">
      <c r="B20" s="54"/>
      <c r="C20" s="54"/>
      <c r="D20" s="57"/>
      <c r="E20" s="55"/>
      <c r="F20" s="56"/>
      <c r="H20" s="49">
        <f t="shared" si="0"/>
        <v>0</v>
      </c>
    </row>
    <row r="21" spans="2:15" ht="15" customHeight="1" x14ac:dyDescent="0.3">
      <c r="B21" s="47"/>
      <c r="C21" s="47"/>
      <c r="D21" s="47"/>
      <c r="E21" s="47"/>
      <c r="F21" s="47"/>
      <c r="H21" s="49">
        <f t="shared" si="0"/>
        <v>0</v>
      </c>
    </row>
    <row r="22" spans="2:15" ht="15" customHeight="1" x14ac:dyDescent="0.3">
      <c r="B22" s="360" t="s">
        <v>332</v>
      </c>
      <c r="C22" s="360"/>
      <c r="D22" s="360"/>
      <c r="E22" s="360"/>
      <c r="F22" s="360"/>
      <c r="H22" s="49">
        <f t="shared" si="0"/>
        <v>0</v>
      </c>
    </row>
    <row r="23" spans="2:15" ht="15" customHeight="1" x14ac:dyDescent="0.3">
      <c r="B23" s="360"/>
      <c r="C23" s="360"/>
      <c r="D23" s="360"/>
      <c r="E23" s="360"/>
      <c r="F23" s="360"/>
      <c r="H23" s="49">
        <f t="shared" si="0"/>
        <v>0</v>
      </c>
    </row>
    <row r="24" spans="2:15" ht="15" customHeight="1" x14ac:dyDescent="0.3">
      <c r="B24" s="20" t="s">
        <v>91</v>
      </c>
      <c r="C24" s="20" t="s">
        <v>92</v>
      </c>
      <c r="D24" s="21" t="s">
        <v>93</v>
      </c>
      <c r="E24" s="22" t="s">
        <v>94</v>
      </c>
      <c r="F24" s="21" t="s">
        <v>95</v>
      </c>
      <c r="H24" s="49" t="e">
        <f t="shared" si="0"/>
        <v>#VALUE!</v>
      </c>
    </row>
    <row r="25" spans="2:15" ht="15" customHeight="1" x14ac:dyDescent="0.3">
      <c r="B25" s="54" t="s">
        <v>333</v>
      </c>
      <c r="C25" s="54" t="s">
        <v>27</v>
      </c>
      <c r="D25" s="44" t="s">
        <v>313</v>
      </c>
      <c r="E25" s="55" t="s">
        <v>334</v>
      </c>
      <c r="F25" s="56">
        <v>44388.75</v>
      </c>
      <c r="H25" s="49">
        <f t="shared" si="0"/>
        <v>46608.1875</v>
      </c>
    </row>
    <row r="26" spans="2:15" ht="15" customHeight="1" x14ac:dyDescent="0.3">
      <c r="B26" s="54" t="s">
        <v>335</v>
      </c>
      <c r="C26" s="54" t="s">
        <v>27</v>
      </c>
      <c r="D26" s="44" t="s">
        <v>330</v>
      </c>
      <c r="E26" s="55" t="s">
        <v>336</v>
      </c>
      <c r="F26" s="56">
        <v>78965.25</v>
      </c>
      <c r="H26" s="49">
        <f t="shared" si="0"/>
        <v>82913.512499999997</v>
      </c>
    </row>
    <row r="27" spans="2:15" ht="15" customHeight="1" x14ac:dyDescent="0.3">
      <c r="B27" s="54"/>
      <c r="C27" s="54"/>
      <c r="D27" s="57"/>
      <c r="E27" s="55"/>
      <c r="F27" s="56"/>
      <c r="H27" s="49">
        <f t="shared" si="0"/>
        <v>0</v>
      </c>
    </row>
    <row r="28" spans="2:15" ht="15" customHeight="1" x14ac:dyDescent="0.3">
      <c r="B28" s="54"/>
      <c r="C28" s="54"/>
      <c r="D28" s="57"/>
      <c r="E28" s="55"/>
      <c r="F28" s="56"/>
      <c r="H28" s="49">
        <f t="shared" si="0"/>
        <v>0</v>
      </c>
    </row>
    <row r="29" spans="2:15" ht="15" customHeight="1" x14ac:dyDescent="0.3">
      <c r="B29" s="54"/>
      <c r="C29" s="54"/>
      <c r="D29" s="57"/>
      <c r="E29" s="55"/>
      <c r="F29" s="56"/>
      <c r="H29" s="49">
        <f t="shared" si="0"/>
        <v>0</v>
      </c>
    </row>
    <row r="30" spans="2:15" ht="15" customHeight="1" x14ac:dyDescent="0.3">
      <c r="B30" s="47"/>
      <c r="C30" s="47"/>
      <c r="D30" s="47"/>
      <c r="E30" s="47"/>
      <c r="F30" s="47"/>
      <c r="H30" s="49">
        <f t="shared" si="0"/>
        <v>0</v>
      </c>
    </row>
    <row r="31" spans="2:15" ht="15" customHeight="1" x14ac:dyDescent="0.3">
      <c r="B31" s="359" t="s">
        <v>337</v>
      </c>
      <c r="C31" s="359"/>
      <c r="D31" s="359"/>
      <c r="E31" s="359"/>
      <c r="F31" s="359"/>
      <c r="G31" s="48"/>
      <c r="H31" s="49">
        <f t="shared" si="0"/>
        <v>0</v>
      </c>
      <c r="L31" s="50" t="s">
        <v>338</v>
      </c>
      <c r="M31" s="51" t="s">
        <v>330</v>
      </c>
      <c r="N31" s="52" t="s">
        <v>339</v>
      </c>
      <c r="O31" s="53">
        <v>82900</v>
      </c>
    </row>
    <row r="32" spans="2:15" ht="15" customHeight="1" x14ac:dyDescent="0.3">
      <c r="B32" s="359"/>
      <c r="C32" s="359"/>
      <c r="D32" s="359"/>
      <c r="E32" s="359"/>
      <c r="F32" s="359"/>
      <c r="G32" s="48"/>
      <c r="H32" s="49">
        <f t="shared" si="0"/>
        <v>0</v>
      </c>
      <c r="L32" s="50" t="s">
        <v>340</v>
      </c>
      <c r="M32" s="51" t="s">
        <v>341</v>
      </c>
      <c r="N32" s="52" t="s">
        <v>342</v>
      </c>
      <c r="O32" s="53">
        <v>84800</v>
      </c>
    </row>
    <row r="33" spans="2:15" ht="15" customHeight="1" x14ac:dyDescent="0.3">
      <c r="B33" s="20" t="s">
        <v>91</v>
      </c>
      <c r="C33" s="20" t="s">
        <v>92</v>
      </c>
      <c r="D33" s="21" t="s">
        <v>93</v>
      </c>
      <c r="E33" s="22" t="s">
        <v>94</v>
      </c>
      <c r="F33" s="21" t="s">
        <v>95</v>
      </c>
      <c r="G33" s="48"/>
      <c r="H33" s="49" t="e">
        <f t="shared" si="0"/>
        <v>#VALUE!</v>
      </c>
      <c r="L33" s="50" t="s">
        <v>343</v>
      </c>
      <c r="M33" s="51" t="s">
        <v>344</v>
      </c>
      <c r="N33" s="52" t="s">
        <v>345</v>
      </c>
      <c r="O33" s="53">
        <v>90200</v>
      </c>
    </row>
    <row r="34" spans="2:15" ht="15" customHeight="1" x14ac:dyDescent="0.3">
      <c r="B34" s="43" t="s">
        <v>346</v>
      </c>
      <c r="C34" s="43" t="s">
        <v>337</v>
      </c>
      <c r="D34" s="44" t="s">
        <v>313</v>
      </c>
      <c r="E34" s="45" t="s">
        <v>347</v>
      </c>
      <c r="F34" s="46">
        <v>49236.94</v>
      </c>
      <c r="G34" s="48"/>
      <c r="H34" s="49">
        <f t="shared" si="0"/>
        <v>51698.787000000004</v>
      </c>
      <c r="L34" s="50" t="s">
        <v>348</v>
      </c>
      <c r="M34" s="51" t="s">
        <v>349</v>
      </c>
      <c r="N34" s="52" t="s">
        <v>345</v>
      </c>
      <c r="O34" s="53">
        <v>148800</v>
      </c>
    </row>
    <row r="35" spans="2:15" ht="15" customHeight="1" x14ac:dyDescent="0.3">
      <c r="B35" s="43" t="s">
        <v>350</v>
      </c>
      <c r="C35" s="43" t="s">
        <v>337</v>
      </c>
      <c r="D35" s="44" t="s">
        <v>313</v>
      </c>
      <c r="E35" s="45" t="s">
        <v>351</v>
      </c>
      <c r="F35" s="46">
        <v>55322.400000000001</v>
      </c>
      <c r="G35" s="48"/>
      <c r="H35" s="49">
        <f t="shared" si="0"/>
        <v>58088.520000000004</v>
      </c>
      <c r="L35" s="50" t="s">
        <v>352</v>
      </c>
      <c r="M35" s="51" t="s">
        <v>353</v>
      </c>
      <c r="N35" s="52" t="s">
        <v>345</v>
      </c>
      <c r="O35" s="53">
        <v>189400</v>
      </c>
    </row>
    <row r="36" spans="2:15" ht="15" customHeight="1" x14ac:dyDescent="0.3">
      <c r="B36" s="43" t="s">
        <v>354</v>
      </c>
      <c r="C36" s="43" t="s">
        <v>337</v>
      </c>
      <c r="D36" s="44" t="s">
        <v>315</v>
      </c>
      <c r="E36" s="45" t="s">
        <v>355</v>
      </c>
      <c r="F36" s="46">
        <v>78498</v>
      </c>
      <c r="G36" s="48"/>
      <c r="H36" s="49">
        <f t="shared" si="0"/>
        <v>82422.900000000009</v>
      </c>
      <c r="L36" s="50"/>
      <c r="M36" s="51"/>
      <c r="N36" s="52"/>
      <c r="O36" s="53"/>
    </row>
    <row r="37" spans="2:15" ht="15" customHeight="1" x14ac:dyDescent="0.3">
      <c r="B37" s="43" t="s">
        <v>356</v>
      </c>
      <c r="C37" s="43" t="s">
        <v>337</v>
      </c>
      <c r="D37" s="44" t="s">
        <v>330</v>
      </c>
      <c r="E37" s="45" t="s">
        <v>357</v>
      </c>
      <c r="F37" s="46">
        <v>101673.60000000001</v>
      </c>
      <c r="G37" s="48"/>
      <c r="H37" s="49">
        <f t="shared" si="0"/>
        <v>106757.28000000001</v>
      </c>
      <c r="L37" s="50" t="s">
        <v>358</v>
      </c>
      <c r="M37" s="51" t="s">
        <v>353</v>
      </c>
      <c r="N37" s="52" t="s">
        <v>359</v>
      </c>
      <c r="O37" s="53">
        <v>194200</v>
      </c>
    </row>
    <row r="38" spans="2:15" ht="15" customHeight="1" x14ac:dyDescent="0.3">
      <c r="B38" s="43" t="s">
        <v>360</v>
      </c>
      <c r="C38" s="43" t="s">
        <v>337</v>
      </c>
      <c r="D38" s="44" t="s">
        <v>341</v>
      </c>
      <c r="E38" s="45" t="s">
        <v>361</v>
      </c>
      <c r="F38" s="46">
        <v>108402</v>
      </c>
      <c r="G38" s="48"/>
      <c r="H38" s="49">
        <f t="shared" si="0"/>
        <v>113822.1</v>
      </c>
      <c r="L38" s="50" t="s">
        <v>362</v>
      </c>
      <c r="M38" s="51" t="s">
        <v>330</v>
      </c>
      <c r="N38" s="52" t="s">
        <v>363</v>
      </c>
      <c r="O38" s="53">
        <v>81200</v>
      </c>
    </row>
    <row r="39" spans="2:15" ht="15" customHeight="1" x14ac:dyDescent="0.3">
      <c r="B39" s="43" t="s">
        <v>364</v>
      </c>
      <c r="C39" s="43" t="s">
        <v>337</v>
      </c>
      <c r="D39" s="44" t="s">
        <v>344</v>
      </c>
      <c r="E39" s="45" t="s">
        <v>365</v>
      </c>
      <c r="F39" s="46">
        <v>118868.4</v>
      </c>
      <c r="G39" s="48"/>
      <c r="H39" s="49">
        <f t="shared" si="0"/>
        <v>124811.81999999999</v>
      </c>
      <c r="L39" s="50"/>
      <c r="M39" s="51"/>
      <c r="N39" s="52"/>
      <c r="O39" s="53"/>
    </row>
    <row r="40" spans="2:15" ht="15" customHeight="1" x14ac:dyDescent="0.3">
      <c r="B40" s="43" t="s">
        <v>366</v>
      </c>
      <c r="C40" s="43" t="s">
        <v>337</v>
      </c>
      <c r="D40" s="44" t="s">
        <v>344</v>
      </c>
      <c r="E40" s="45" t="s">
        <v>367</v>
      </c>
      <c r="F40" s="46">
        <v>130830</v>
      </c>
      <c r="G40" s="48"/>
      <c r="H40" s="49">
        <f t="shared" si="0"/>
        <v>137371.5</v>
      </c>
      <c r="L40" s="50"/>
      <c r="M40" s="51"/>
      <c r="N40" s="52"/>
      <c r="O40" s="53"/>
    </row>
    <row r="41" spans="2:15" ht="15" customHeight="1" x14ac:dyDescent="0.3">
      <c r="B41" s="43" t="s">
        <v>368</v>
      </c>
      <c r="C41" s="43" t="s">
        <v>337</v>
      </c>
      <c r="D41" s="44" t="s">
        <v>344</v>
      </c>
      <c r="E41" s="45" t="s">
        <v>369</v>
      </c>
      <c r="F41" s="46">
        <v>130830</v>
      </c>
      <c r="G41" s="48"/>
      <c r="H41" s="49">
        <f t="shared" si="0"/>
        <v>137371.5</v>
      </c>
      <c r="L41" s="50" t="s">
        <v>370</v>
      </c>
      <c r="M41" s="51" t="s">
        <v>313</v>
      </c>
      <c r="N41" s="52" t="s">
        <v>371</v>
      </c>
      <c r="O41" s="53">
        <v>46900</v>
      </c>
    </row>
    <row r="42" spans="2:15" ht="15" customHeight="1" x14ac:dyDescent="0.3">
      <c r="B42" s="43" t="s">
        <v>372</v>
      </c>
      <c r="C42" s="43" t="s">
        <v>337</v>
      </c>
      <c r="D42" s="44" t="s">
        <v>281</v>
      </c>
      <c r="E42" s="45" t="s">
        <v>373</v>
      </c>
      <c r="F42" s="46">
        <v>159022</v>
      </c>
      <c r="G42" s="48"/>
      <c r="H42" s="49">
        <f t="shared" si="0"/>
        <v>166973.1</v>
      </c>
      <c r="L42" s="50"/>
      <c r="M42" s="51"/>
      <c r="N42" s="52"/>
      <c r="O42" s="53"/>
    </row>
    <row r="43" spans="2:15" ht="15" customHeight="1" x14ac:dyDescent="0.3">
      <c r="B43" s="43" t="s">
        <v>374</v>
      </c>
      <c r="C43" s="43" t="s">
        <v>337</v>
      </c>
      <c r="D43" s="44" t="s">
        <v>281</v>
      </c>
      <c r="E43" s="45" t="s">
        <v>375</v>
      </c>
      <c r="F43" s="46">
        <v>184971.19</v>
      </c>
      <c r="G43" s="48"/>
      <c r="H43" s="49">
        <f t="shared" si="0"/>
        <v>194219.74950000001</v>
      </c>
      <c r="L43" s="50"/>
      <c r="M43" s="51"/>
      <c r="N43" s="52"/>
      <c r="O43" s="53"/>
    </row>
    <row r="44" spans="2:15" ht="15" customHeight="1" x14ac:dyDescent="0.3">
      <c r="B44" s="43" t="s">
        <v>376</v>
      </c>
      <c r="C44" s="43" t="s">
        <v>337</v>
      </c>
      <c r="D44" s="44" t="s">
        <v>320</v>
      </c>
      <c r="E44" s="45" t="s">
        <v>377</v>
      </c>
      <c r="F44" s="46">
        <v>190433.83</v>
      </c>
      <c r="G44" s="48"/>
      <c r="H44" s="49">
        <f t="shared" si="0"/>
        <v>199955.5215</v>
      </c>
      <c r="L44" s="50"/>
      <c r="M44" s="51"/>
      <c r="N44" s="52"/>
      <c r="O44" s="53"/>
    </row>
    <row r="45" spans="2:15" ht="15" customHeight="1" x14ac:dyDescent="0.3">
      <c r="B45" s="43" t="s">
        <v>378</v>
      </c>
      <c r="C45" s="43" t="s">
        <v>337</v>
      </c>
      <c r="D45" s="44" t="s">
        <v>287</v>
      </c>
      <c r="E45" s="45" t="s">
        <v>379</v>
      </c>
      <c r="F45" s="46">
        <v>216243.3</v>
      </c>
      <c r="G45" s="48"/>
      <c r="H45" s="49">
        <f t="shared" si="0"/>
        <v>227055.465</v>
      </c>
      <c r="L45" s="50"/>
      <c r="M45" s="51"/>
      <c r="N45" s="52"/>
      <c r="O45" s="53"/>
    </row>
    <row r="46" spans="2:15" ht="15" customHeight="1" x14ac:dyDescent="0.3">
      <c r="B46" s="47"/>
      <c r="C46" s="47"/>
      <c r="D46" s="47"/>
      <c r="E46" s="47"/>
      <c r="F46" s="47"/>
      <c r="G46" s="48"/>
      <c r="H46" s="49">
        <f t="shared" si="0"/>
        <v>0</v>
      </c>
      <c r="L46" s="50" t="s">
        <v>324</v>
      </c>
      <c r="M46" s="51" t="s">
        <v>313</v>
      </c>
      <c r="N46" s="52" t="s">
        <v>325</v>
      </c>
      <c r="O46" s="53">
        <v>47800</v>
      </c>
    </row>
    <row r="47" spans="2:15" ht="15" customHeight="1" x14ac:dyDescent="0.3">
      <c r="B47" s="359" t="s">
        <v>380</v>
      </c>
      <c r="C47" s="359"/>
      <c r="D47" s="359"/>
      <c r="E47" s="359"/>
      <c r="F47" s="359"/>
      <c r="G47" s="48"/>
      <c r="H47" s="49">
        <f t="shared" si="0"/>
        <v>0</v>
      </c>
      <c r="L47" s="50" t="s">
        <v>381</v>
      </c>
      <c r="M47" s="51" t="s">
        <v>349</v>
      </c>
      <c r="N47" s="52" t="s">
        <v>382</v>
      </c>
      <c r="O47" s="53">
        <v>151300</v>
      </c>
    </row>
    <row r="48" spans="2:15" ht="15" customHeight="1" x14ac:dyDescent="0.3">
      <c r="B48" s="359"/>
      <c r="C48" s="359"/>
      <c r="D48" s="359"/>
      <c r="E48" s="359"/>
      <c r="F48" s="359"/>
      <c r="G48" s="48"/>
      <c r="H48" s="49">
        <f t="shared" si="0"/>
        <v>0</v>
      </c>
      <c r="L48" s="50" t="s">
        <v>383</v>
      </c>
      <c r="M48" s="51" t="s">
        <v>384</v>
      </c>
      <c r="N48" s="52" t="s">
        <v>385</v>
      </c>
      <c r="O48" s="53">
        <v>181200</v>
      </c>
    </row>
    <row r="49" spans="2:15" ht="15" customHeight="1" x14ac:dyDescent="0.3">
      <c r="B49" s="20" t="s">
        <v>91</v>
      </c>
      <c r="C49" s="20" t="s">
        <v>92</v>
      </c>
      <c r="D49" s="21" t="s">
        <v>93</v>
      </c>
      <c r="E49" s="22" t="s">
        <v>94</v>
      </c>
      <c r="F49" s="21" t="s">
        <v>95</v>
      </c>
      <c r="G49" s="48"/>
      <c r="H49" s="49" t="e">
        <f t="shared" si="0"/>
        <v>#VALUE!</v>
      </c>
      <c r="L49" s="50" t="s">
        <v>386</v>
      </c>
      <c r="M49" s="51" t="s">
        <v>384</v>
      </c>
      <c r="N49" s="52" t="s">
        <v>387</v>
      </c>
      <c r="O49" s="53">
        <v>192500</v>
      </c>
    </row>
    <row r="50" spans="2:15" ht="15" customHeight="1" x14ac:dyDescent="0.3">
      <c r="B50" s="43" t="s">
        <v>388</v>
      </c>
      <c r="C50" s="43" t="s">
        <v>380</v>
      </c>
      <c r="D50" s="44" t="s">
        <v>313</v>
      </c>
      <c r="E50" s="45" t="s">
        <v>371</v>
      </c>
      <c r="F50" s="46">
        <v>68031.600000000006</v>
      </c>
      <c r="G50" s="48"/>
      <c r="H50" s="49">
        <f t="shared" si="0"/>
        <v>71433.180000000008</v>
      </c>
      <c r="L50" s="50" t="s">
        <v>389</v>
      </c>
      <c r="M50" s="51" t="s">
        <v>313</v>
      </c>
      <c r="N50" s="52" t="s">
        <v>390</v>
      </c>
      <c r="O50" s="53">
        <v>46700</v>
      </c>
    </row>
    <row r="51" spans="2:15" ht="15" customHeight="1" x14ac:dyDescent="0.3">
      <c r="B51" s="43" t="s">
        <v>391</v>
      </c>
      <c r="C51" s="43" t="s">
        <v>380</v>
      </c>
      <c r="D51" s="44" t="s">
        <v>315</v>
      </c>
      <c r="E51" s="45" t="s">
        <v>392</v>
      </c>
      <c r="F51" s="46">
        <v>85226.4</v>
      </c>
      <c r="G51" s="48"/>
      <c r="H51" s="49">
        <f t="shared" si="0"/>
        <v>89487.72</v>
      </c>
      <c r="L51" s="50"/>
      <c r="M51" s="51"/>
      <c r="N51" s="52"/>
      <c r="O51" s="53"/>
    </row>
    <row r="52" spans="2:15" ht="15" customHeight="1" x14ac:dyDescent="0.3">
      <c r="B52" s="43" t="s">
        <v>393</v>
      </c>
      <c r="C52" s="43" t="s">
        <v>380</v>
      </c>
      <c r="D52" s="44" t="s">
        <v>330</v>
      </c>
      <c r="E52" s="45" t="s">
        <v>394</v>
      </c>
      <c r="F52" s="46">
        <v>98683.199999999997</v>
      </c>
      <c r="G52" s="48"/>
      <c r="H52" s="49">
        <f t="shared" si="0"/>
        <v>103617.36</v>
      </c>
      <c r="L52" s="50" t="s">
        <v>395</v>
      </c>
      <c r="M52" s="51" t="s">
        <v>396</v>
      </c>
      <c r="N52" s="52" t="s">
        <v>397</v>
      </c>
      <c r="O52" s="53">
        <v>62100</v>
      </c>
    </row>
    <row r="53" spans="2:15" ht="15" customHeight="1" x14ac:dyDescent="0.3">
      <c r="B53" s="43" t="s">
        <v>398</v>
      </c>
      <c r="C53" s="43" t="s">
        <v>380</v>
      </c>
      <c r="D53" s="44" t="s">
        <v>344</v>
      </c>
      <c r="E53" s="45" t="s">
        <v>399</v>
      </c>
      <c r="F53" s="46">
        <v>105411.6</v>
      </c>
      <c r="G53" s="48"/>
      <c r="H53" s="49">
        <f t="shared" si="0"/>
        <v>110682.18000000001</v>
      </c>
      <c r="L53" s="50" t="s">
        <v>400</v>
      </c>
      <c r="M53" s="51" t="s">
        <v>330</v>
      </c>
      <c r="N53" s="52" t="s">
        <v>401</v>
      </c>
      <c r="O53" s="53">
        <v>82200</v>
      </c>
    </row>
    <row r="54" spans="2:15" ht="15" customHeight="1" x14ac:dyDescent="0.3">
      <c r="B54" s="43" t="s">
        <v>402</v>
      </c>
      <c r="C54" s="43" t="s">
        <v>380</v>
      </c>
      <c r="D54" s="44" t="s">
        <v>281</v>
      </c>
      <c r="E54" s="45" t="s">
        <v>403</v>
      </c>
      <c r="F54" s="46">
        <v>172695.6</v>
      </c>
      <c r="G54" s="48"/>
      <c r="H54" s="49">
        <f t="shared" si="0"/>
        <v>181330.38</v>
      </c>
      <c r="L54" s="50" t="s">
        <v>404</v>
      </c>
      <c r="M54" s="51" t="s">
        <v>341</v>
      </c>
      <c r="N54" s="52" t="s">
        <v>405</v>
      </c>
      <c r="O54" s="53">
        <v>84500</v>
      </c>
    </row>
    <row r="55" spans="2:15" ht="15" customHeight="1" x14ac:dyDescent="0.3">
      <c r="B55" s="43" t="s">
        <v>406</v>
      </c>
      <c r="C55" s="43" t="s">
        <v>380</v>
      </c>
      <c r="D55" s="44" t="s">
        <v>287</v>
      </c>
      <c r="E55" s="45" t="s">
        <v>407</v>
      </c>
      <c r="F55" s="46">
        <v>213066</v>
      </c>
      <c r="G55" s="48"/>
      <c r="H55" s="49">
        <f t="shared" si="0"/>
        <v>223719.30000000002</v>
      </c>
      <c r="L55" s="50"/>
      <c r="M55" s="51"/>
      <c r="N55" s="52"/>
      <c r="O55" s="53"/>
    </row>
    <row r="56" spans="2:15" ht="15" customHeight="1" x14ac:dyDescent="0.3">
      <c r="B56" s="47"/>
      <c r="C56" s="47"/>
      <c r="D56" s="47"/>
      <c r="E56" s="47"/>
      <c r="F56" s="47"/>
      <c r="G56" s="48"/>
      <c r="H56" s="49">
        <f t="shared" si="0"/>
        <v>0</v>
      </c>
      <c r="L56" s="50" t="s">
        <v>408</v>
      </c>
      <c r="M56" s="51" t="s">
        <v>313</v>
      </c>
      <c r="N56" s="52" t="s">
        <v>409</v>
      </c>
      <c r="O56" s="53">
        <v>45900</v>
      </c>
    </row>
    <row r="57" spans="2:15" ht="15" customHeight="1" x14ac:dyDescent="0.3">
      <c r="B57" s="359" t="s">
        <v>29</v>
      </c>
      <c r="C57" s="359"/>
      <c r="D57" s="359"/>
      <c r="E57" s="359"/>
      <c r="F57" s="359"/>
      <c r="G57" s="48"/>
      <c r="H57" s="49">
        <f t="shared" si="0"/>
        <v>0</v>
      </c>
      <c r="L57" s="50" t="s">
        <v>410</v>
      </c>
      <c r="M57" s="51" t="s">
        <v>330</v>
      </c>
      <c r="N57" s="52" t="s">
        <v>411</v>
      </c>
      <c r="O57" s="53">
        <v>81600</v>
      </c>
    </row>
    <row r="58" spans="2:15" ht="15" customHeight="1" x14ac:dyDescent="0.3">
      <c r="B58" s="359"/>
      <c r="C58" s="359"/>
      <c r="D58" s="359"/>
      <c r="E58" s="359"/>
      <c r="F58" s="359"/>
      <c r="G58" s="48"/>
      <c r="H58" s="49">
        <f t="shared" si="0"/>
        <v>0</v>
      </c>
      <c r="L58" s="50" t="s">
        <v>412</v>
      </c>
      <c r="M58" s="51" t="s">
        <v>413</v>
      </c>
      <c r="N58" s="52" t="s">
        <v>414</v>
      </c>
      <c r="O58" s="53">
        <v>37800</v>
      </c>
    </row>
    <row r="59" spans="2:15" ht="15" customHeight="1" x14ac:dyDescent="0.3">
      <c r="B59" s="20" t="s">
        <v>91</v>
      </c>
      <c r="C59" s="20" t="s">
        <v>92</v>
      </c>
      <c r="D59" s="21" t="s">
        <v>93</v>
      </c>
      <c r="E59" s="22" t="s">
        <v>94</v>
      </c>
      <c r="F59" s="21" t="s">
        <v>95</v>
      </c>
      <c r="G59" s="48"/>
      <c r="H59" s="49" t="e">
        <f t="shared" si="0"/>
        <v>#VALUE!</v>
      </c>
      <c r="L59" s="50" t="s">
        <v>415</v>
      </c>
      <c r="M59" s="51" t="s">
        <v>313</v>
      </c>
      <c r="N59" s="52" t="s">
        <v>416</v>
      </c>
      <c r="O59" s="53">
        <v>47000</v>
      </c>
    </row>
    <row r="60" spans="2:15" ht="15" customHeight="1" x14ac:dyDescent="0.3">
      <c r="B60" s="43" t="s">
        <v>417</v>
      </c>
      <c r="C60" s="43" t="s">
        <v>418</v>
      </c>
      <c r="D60" s="44" t="s">
        <v>313</v>
      </c>
      <c r="E60" s="45" t="s">
        <v>419</v>
      </c>
      <c r="F60" s="46">
        <v>62798.400000000001</v>
      </c>
      <c r="G60" s="48"/>
      <c r="H60" s="49">
        <f t="shared" si="0"/>
        <v>65938.320000000007</v>
      </c>
      <c r="L60" s="50" t="s">
        <v>420</v>
      </c>
      <c r="M60" s="51" t="s">
        <v>396</v>
      </c>
      <c r="N60" s="52" t="s">
        <v>421</v>
      </c>
      <c r="O60" s="53">
        <v>63500</v>
      </c>
    </row>
    <row r="61" spans="2:15" ht="15" customHeight="1" x14ac:dyDescent="0.3">
      <c r="B61" s="43" t="s">
        <v>422</v>
      </c>
      <c r="C61" s="43" t="s">
        <v>418</v>
      </c>
      <c r="D61" s="44" t="s">
        <v>396</v>
      </c>
      <c r="E61" s="45" t="s">
        <v>423</v>
      </c>
      <c r="F61" s="46">
        <v>83992.86</v>
      </c>
      <c r="G61" s="48"/>
      <c r="H61" s="49">
        <f t="shared" si="0"/>
        <v>88192.503000000012</v>
      </c>
      <c r="L61" s="50" t="s">
        <v>424</v>
      </c>
      <c r="M61" s="51" t="s">
        <v>330</v>
      </c>
      <c r="N61" s="52" t="s">
        <v>425</v>
      </c>
      <c r="O61" s="53">
        <v>83000</v>
      </c>
    </row>
    <row r="62" spans="2:15" ht="15" customHeight="1" x14ac:dyDescent="0.3">
      <c r="B62" s="43" t="s">
        <v>426</v>
      </c>
      <c r="C62" s="43" t="s">
        <v>418</v>
      </c>
      <c r="D62" s="44" t="s">
        <v>330</v>
      </c>
      <c r="E62" s="45" t="s">
        <v>427</v>
      </c>
      <c r="F62" s="46">
        <v>110682.18</v>
      </c>
      <c r="G62" s="48"/>
      <c r="H62" s="49">
        <f t="shared" si="0"/>
        <v>116216.289</v>
      </c>
      <c r="L62" s="50" t="s">
        <v>428</v>
      </c>
      <c r="M62" s="51" t="s">
        <v>341</v>
      </c>
      <c r="N62" s="52" t="s">
        <v>425</v>
      </c>
      <c r="O62" s="53">
        <v>85400</v>
      </c>
    </row>
    <row r="63" spans="2:15" ht="15" customHeight="1" x14ac:dyDescent="0.3">
      <c r="B63" s="43" t="s">
        <v>429</v>
      </c>
      <c r="C63" s="43" t="s">
        <v>418</v>
      </c>
      <c r="D63" s="44" t="s">
        <v>344</v>
      </c>
      <c r="E63" s="45" t="s">
        <v>430</v>
      </c>
      <c r="F63" s="46">
        <v>128736.72</v>
      </c>
      <c r="G63" s="48"/>
      <c r="H63" s="49">
        <f t="shared" si="0"/>
        <v>135173.55600000001</v>
      </c>
      <c r="L63" s="50" t="s">
        <v>431</v>
      </c>
      <c r="M63" s="51" t="s">
        <v>6</v>
      </c>
      <c r="N63" s="52" t="s">
        <v>432</v>
      </c>
      <c r="O63" s="53">
        <v>87900</v>
      </c>
    </row>
    <row r="64" spans="2:15" ht="15" customHeight="1" x14ac:dyDescent="0.3">
      <c r="B64" s="43" t="s">
        <v>433</v>
      </c>
      <c r="C64" s="43" t="s">
        <v>418</v>
      </c>
      <c r="D64" s="44" t="s">
        <v>281</v>
      </c>
      <c r="E64" s="45" t="s">
        <v>434</v>
      </c>
      <c r="F64" s="46">
        <v>210374.64</v>
      </c>
      <c r="G64" s="48"/>
      <c r="H64" s="49">
        <f t="shared" si="0"/>
        <v>220893.37200000003</v>
      </c>
      <c r="L64" s="50" t="s">
        <v>435</v>
      </c>
      <c r="M64" s="51" t="s">
        <v>436</v>
      </c>
      <c r="N64" s="52" t="s">
        <v>437</v>
      </c>
      <c r="O64" s="53">
        <v>92800</v>
      </c>
    </row>
    <row r="65" spans="2:15" ht="15" customHeight="1" x14ac:dyDescent="0.3">
      <c r="B65" s="43" t="s">
        <v>438</v>
      </c>
      <c r="C65" s="43" t="s">
        <v>418</v>
      </c>
      <c r="D65" s="44" t="s">
        <v>287</v>
      </c>
      <c r="E65" s="45" t="s">
        <v>439</v>
      </c>
      <c r="F65" s="46">
        <v>252763.56</v>
      </c>
      <c r="G65" s="48"/>
      <c r="H65" s="49">
        <f t="shared" si="0"/>
        <v>265401.73800000001</v>
      </c>
      <c r="L65" s="50" t="s">
        <v>440</v>
      </c>
      <c r="M65" s="51" t="s">
        <v>441</v>
      </c>
      <c r="N65" s="52" t="s">
        <v>442</v>
      </c>
      <c r="O65" s="53">
        <v>98500</v>
      </c>
    </row>
    <row r="66" spans="2:15" ht="15" customHeight="1" x14ac:dyDescent="0.3">
      <c r="B66" s="47"/>
      <c r="C66" s="47"/>
      <c r="D66" s="47"/>
      <c r="E66" s="47"/>
      <c r="F66" s="47"/>
      <c r="G66" s="48"/>
      <c r="H66" s="49">
        <f t="shared" si="0"/>
        <v>0</v>
      </c>
      <c r="L66" s="50" t="s">
        <v>443</v>
      </c>
      <c r="M66" s="51" t="s">
        <v>441</v>
      </c>
      <c r="N66" s="52" t="s">
        <v>444</v>
      </c>
      <c r="O66" s="53">
        <v>100500</v>
      </c>
    </row>
    <row r="67" spans="2:15" ht="16.5" customHeight="1" x14ac:dyDescent="0.3">
      <c r="B67" s="359" t="s">
        <v>445</v>
      </c>
      <c r="C67" s="359"/>
      <c r="D67" s="359"/>
      <c r="E67" s="359"/>
      <c r="F67" s="359"/>
      <c r="G67" s="48"/>
      <c r="H67" s="49">
        <f t="shared" si="0"/>
        <v>0</v>
      </c>
      <c r="L67" s="50" t="s">
        <v>446</v>
      </c>
      <c r="M67" s="51" t="s">
        <v>441</v>
      </c>
      <c r="N67" s="52" t="s">
        <v>447</v>
      </c>
      <c r="O67" s="53">
        <v>107200</v>
      </c>
    </row>
    <row r="68" spans="2:15" ht="17.25" customHeight="1" x14ac:dyDescent="0.3">
      <c r="B68" s="359"/>
      <c r="C68" s="359"/>
      <c r="D68" s="359"/>
      <c r="E68" s="359"/>
      <c r="F68" s="359"/>
      <c r="G68" s="48"/>
      <c r="H68" s="49">
        <f t="shared" si="0"/>
        <v>0</v>
      </c>
      <c r="L68" s="50" t="s">
        <v>448</v>
      </c>
      <c r="M68" s="51" t="s">
        <v>449</v>
      </c>
      <c r="N68" s="52" t="s">
        <v>447</v>
      </c>
      <c r="O68" s="53">
        <v>112100</v>
      </c>
    </row>
    <row r="69" spans="2:15" s="58" customFormat="1" ht="15" customHeight="1" x14ac:dyDescent="0.3">
      <c r="B69" s="20" t="s">
        <v>91</v>
      </c>
      <c r="C69" s="20" t="s">
        <v>92</v>
      </c>
      <c r="D69" s="21" t="s">
        <v>93</v>
      </c>
      <c r="E69" s="22" t="s">
        <v>94</v>
      </c>
      <c r="F69" s="21" t="s">
        <v>95</v>
      </c>
      <c r="G69" s="48"/>
      <c r="H69" s="49" t="e">
        <f t="shared" si="0"/>
        <v>#VALUE!</v>
      </c>
      <c r="L69" s="50" t="s">
        <v>450</v>
      </c>
      <c r="M69" s="51" t="s">
        <v>451</v>
      </c>
      <c r="N69" s="52" t="s">
        <v>452</v>
      </c>
      <c r="O69" s="53">
        <v>119200</v>
      </c>
    </row>
    <row r="70" spans="2:15" ht="15" customHeight="1" x14ac:dyDescent="0.3">
      <c r="B70" s="54" t="s">
        <v>453</v>
      </c>
      <c r="C70" s="54" t="s">
        <v>445</v>
      </c>
      <c r="D70" s="57" t="s">
        <v>313</v>
      </c>
      <c r="E70" s="55" t="s">
        <v>454</v>
      </c>
      <c r="F70" s="56">
        <v>58312.800000000003</v>
      </c>
      <c r="G70" s="48"/>
      <c r="H70" s="49">
        <f t="shared" si="0"/>
        <v>61228.44</v>
      </c>
      <c r="L70" s="50" t="s">
        <v>455</v>
      </c>
      <c r="M70" s="51" t="s">
        <v>206</v>
      </c>
      <c r="N70" s="52" t="s">
        <v>456</v>
      </c>
      <c r="O70" s="53">
        <v>86900</v>
      </c>
    </row>
    <row r="71" spans="2:15" ht="15" customHeight="1" x14ac:dyDescent="0.3">
      <c r="B71" s="54" t="s">
        <v>457</v>
      </c>
      <c r="C71" s="54" t="s">
        <v>445</v>
      </c>
      <c r="D71" s="57" t="s">
        <v>396</v>
      </c>
      <c r="E71" s="55" t="s">
        <v>458</v>
      </c>
      <c r="F71" s="56">
        <v>87469.2</v>
      </c>
      <c r="G71" s="48"/>
      <c r="H71" s="49">
        <f t="shared" si="0"/>
        <v>91842.66</v>
      </c>
      <c r="L71" s="50"/>
      <c r="M71" s="51"/>
      <c r="N71" s="52"/>
      <c r="O71" s="53"/>
    </row>
    <row r="72" spans="2:15" ht="15" customHeight="1" x14ac:dyDescent="0.3">
      <c r="B72" s="54" t="s">
        <v>459</v>
      </c>
      <c r="C72" s="54" t="s">
        <v>445</v>
      </c>
      <c r="D72" s="57" t="s">
        <v>330</v>
      </c>
      <c r="E72" s="55" t="s">
        <v>401</v>
      </c>
      <c r="F72" s="56">
        <v>102421.2</v>
      </c>
      <c r="G72" s="48"/>
      <c r="H72" s="49">
        <f t="shared" si="0"/>
        <v>107542.26</v>
      </c>
      <c r="L72" s="50" t="s">
        <v>460</v>
      </c>
      <c r="M72" s="51" t="s">
        <v>441</v>
      </c>
      <c r="N72" s="52" t="s">
        <v>461</v>
      </c>
      <c r="O72" s="53">
        <v>95900</v>
      </c>
    </row>
    <row r="73" spans="2:15" ht="15" customHeight="1" x14ac:dyDescent="0.3">
      <c r="B73" s="54" t="s">
        <v>462</v>
      </c>
      <c r="C73" s="54" t="s">
        <v>445</v>
      </c>
      <c r="D73" s="57" t="s">
        <v>341</v>
      </c>
      <c r="E73" s="55" t="s">
        <v>405</v>
      </c>
      <c r="F73" s="56">
        <v>107654.39999999999</v>
      </c>
      <c r="G73" s="48"/>
      <c r="H73" s="49">
        <f t="shared" si="0"/>
        <v>113037.12</v>
      </c>
      <c r="L73" s="50" t="s">
        <v>463</v>
      </c>
      <c r="M73" s="51" t="s">
        <v>6</v>
      </c>
      <c r="N73" s="52" t="s">
        <v>464</v>
      </c>
      <c r="O73" s="53">
        <v>83700</v>
      </c>
    </row>
    <row r="74" spans="2:15" ht="15" customHeight="1" x14ac:dyDescent="0.3">
      <c r="B74" s="54" t="s">
        <v>465</v>
      </c>
      <c r="C74" s="54" t="s">
        <v>445</v>
      </c>
      <c r="D74" s="57" t="s">
        <v>344</v>
      </c>
      <c r="E74" s="55" t="s">
        <v>466</v>
      </c>
      <c r="F74" s="56">
        <v>113635.2</v>
      </c>
      <c r="G74" s="48"/>
      <c r="H74" s="49">
        <f t="shared" si="0"/>
        <v>119316.96</v>
      </c>
      <c r="L74" s="50"/>
      <c r="M74" s="51"/>
      <c r="N74" s="52"/>
      <c r="O74" s="53"/>
    </row>
    <row r="75" spans="2:15" ht="15" customHeight="1" x14ac:dyDescent="0.3">
      <c r="B75" s="54" t="s">
        <v>467</v>
      </c>
      <c r="C75" s="54" t="s">
        <v>445</v>
      </c>
      <c r="D75" s="57" t="s">
        <v>281</v>
      </c>
      <c r="E75" s="55" t="s">
        <v>468</v>
      </c>
      <c r="F75" s="56">
        <v>130082.4</v>
      </c>
      <c r="G75" s="48"/>
      <c r="H75" s="49">
        <f t="shared" si="0"/>
        <v>136586.51999999999</v>
      </c>
      <c r="L75" s="50"/>
      <c r="M75" s="51"/>
      <c r="N75" s="52"/>
      <c r="O75" s="53"/>
    </row>
    <row r="76" spans="2:15" ht="15" customHeight="1" x14ac:dyDescent="0.3">
      <c r="B76" s="47"/>
      <c r="C76" s="47"/>
      <c r="D76" s="47"/>
      <c r="E76" s="47"/>
      <c r="F76" s="47"/>
      <c r="G76" s="48"/>
      <c r="H76" s="49">
        <f t="shared" si="0"/>
        <v>0</v>
      </c>
      <c r="L76" s="50" t="s">
        <v>469</v>
      </c>
      <c r="M76" s="51" t="s">
        <v>441</v>
      </c>
      <c r="N76" s="52" t="s">
        <v>470</v>
      </c>
      <c r="O76" s="53">
        <v>96200</v>
      </c>
    </row>
    <row r="77" spans="2:15" ht="15" customHeight="1" x14ac:dyDescent="0.3">
      <c r="B77" s="359" t="s">
        <v>471</v>
      </c>
      <c r="C77" s="359"/>
      <c r="D77" s="359"/>
      <c r="E77" s="359"/>
      <c r="F77" s="359"/>
      <c r="G77" s="48"/>
      <c r="H77" s="49">
        <f t="shared" si="0"/>
        <v>0</v>
      </c>
      <c r="L77" s="50" t="s">
        <v>472</v>
      </c>
      <c r="M77" s="51" t="s">
        <v>441</v>
      </c>
      <c r="N77" s="52" t="s">
        <v>473</v>
      </c>
      <c r="O77" s="53">
        <v>96600</v>
      </c>
    </row>
    <row r="78" spans="2:15" ht="15" customHeight="1" x14ac:dyDescent="0.3">
      <c r="B78" s="359"/>
      <c r="C78" s="359"/>
      <c r="D78" s="359"/>
      <c r="E78" s="359"/>
      <c r="F78" s="359"/>
      <c r="G78" s="48"/>
      <c r="H78" s="49">
        <f t="shared" si="0"/>
        <v>0</v>
      </c>
      <c r="L78" s="50" t="s">
        <v>474</v>
      </c>
      <c r="M78" s="51" t="s">
        <v>441</v>
      </c>
      <c r="N78" s="52" t="s">
        <v>475</v>
      </c>
      <c r="O78" s="53">
        <v>97700</v>
      </c>
    </row>
    <row r="79" spans="2:15" ht="15" customHeight="1" x14ac:dyDescent="0.3">
      <c r="B79" s="20" t="s">
        <v>91</v>
      </c>
      <c r="C79" s="20" t="s">
        <v>92</v>
      </c>
      <c r="D79" s="21" t="s">
        <v>93</v>
      </c>
      <c r="E79" s="22" t="s">
        <v>94</v>
      </c>
      <c r="F79" s="21" t="s">
        <v>95</v>
      </c>
      <c r="G79" s="48"/>
      <c r="H79" s="49" t="e">
        <f t="shared" si="0"/>
        <v>#VALUE!</v>
      </c>
      <c r="L79" s="50" t="s">
        <v>476</v>
      </c>
      <c r="M79" s="51" t="s">
        <v>449</v>
      </c>
      <c r="N79" s="52" t="s">
        <v>477</v>
      </c>
      <c r="O79" s="53">
        <v>109150</v>
      </c>
    </row>
    <row r="80" spans="2:15" ht="15" customHeight="1" x14ac:dyDescent="0.3">
      <c r="B80" s="54" t="s">
        <v>478</v>
      </c>
      <c r="C80" s="54" t="s">
        <v>471</v>
      </c>
      <c r="D80" s="57" t="s">
        <v>313</v>
      </c>
      <c r="E80" s="55" t="s">
        <v>416</v>
      </c>
      <c r="F80" s="56">
        <v>60555.6</v>
      </c>
      <c r="G80" s="48"/>
      <c r="H80" s="49">
        <f t="shared" si="0"/>
        <v>63583.380000000005</v>
      </c>
      <c r="L80" s="50" t="s">
        <v>479</v>
      </c>
      <c r="M80" s="51" t="s">
        <v>480</v>
      </c>
      <c r="N80" s="52" t="s">
        <v>481</v>
      </c>
      <c r="O80" s="53">
        <v>163500</v>
      </c>
    </row>
    <row r="81" spans="2:15" ht="15" customHeight="1" x14ac:dyDescent="0.3">
      <c r="B81" s="54" t="s">
        <v>482</v>
      </c>
      <c r="C81" s="54" t="s">
        <v>471</v>
      </c>
      <c r="D81" s="57" t="s">
        <v>396</v>
      </c>
      <c r="E81" s="55" t="s">
        <v>421</v>
      </c>
      <c r="F81" s="56">
        <v>81488.399999999994</v>
      </c>
      <c r="G81" s="48"/>
      <c r="H81" s="49">
        <f t="shared" ref="H81:H144" si="1">F81*1.05</f>
        <v>85562.819999999992</v>
      </c>
      <c r="L81" s="50" t="s">
        <v>483</v>
      </c>
      <c r="M81" s="51" t="s">
        <v>206</v>
      </c>
      <c r="N81" s="52" t="s">
        <v>484</v>
      </c>
      <c r="O81" s="53">
        <v>89700</v>
      </c>
    </row>
    <row r="82" spans="2:15" ht="15" customHeight="1" x14ac:dyDescent="0.3">
      <c r="B82" s="54" t="s">
        <v>485</v>
      </c>
      <c r="C82" s="54" t="s">
        <v>471</v>
      </c>
      <c r="D82" s="57" t="s">
        <v>330</v>
      </c>
      <c r="E82" s="55" t="s">
        <v>486</v>
      </c>
      <c r="F82" s="56">
        <v>107654.39999999999</v>
      </c>
      <c r="G82" s="48"/>
      <c r="H82" s="49">
        <f t="shared" si="1"/>
        <v>113037.12</v>
      </c>
      <c r="L82" s="50" t="s">
        <v>487</v>
      </c>
      <c r="M82" s="51" t="s">
        <v>206</v>
      </c>
      <c r="N82" s="52" t="s">
        <v>488</v>
      </c>
      <c r="O82" s="53">
        <v>90200</v>
      </c>
    </row>
    <row r="83" spans="2:15" ht="15" customHeight="1" x14ac:dyDescent="0.3">
      <c r="B83" s="54" t="s">
        <v>489</v>
      </c>
      <c r="C83" s="54" t="s">
        <v>471</v>
      </c>
      <c r="D83" s="57" t="s">
        <v>184</v>
      </c>
      <c r="E83" s="55" t="s">
        <v>490</v>
      </c>
      <c r="F83" s="56">
        <v>123354</v>
      </c>
      <c r="G83" s="48"/>
      <c r="H83" s="49">
        <f t="shared" si="1"/>
        <v>129521.70000000001</v>
      </c>
      <c r="L83" s="50"/>
      <c r="M83" s="51"/>
      <c r="N83" s="52"/>
      <c r="O83" s="53"/>
    </row>
    <row r="84" spans="2:15" ht="15" customHeight="1" x14ac:dyDescent="0.3">
      <c r="B84" s="54" t="s">
        <v>491</v>
      </c>
      <c r="C84" s="54" t="s">
        <v>471</v>
      </c>
      <c r="D84" s="57" t="s">
        <v>281</v>
      </c>
      <c r="E84" s="55" t="s">
        <v>492</v>
      </c>
      <c r="F84" s="56">
        <v>142791.6</v>
      </c>
      <c r="G84" s="48"/>
      <c r="H84" s="49">
        <f t="shared" si="1"/>
        <v>149931.18000000002</v>
      </c>
      <c r="L84" s="50"/>
      <c r="M84" s="51"/>
      <c r="N84" s="52"/>
      <c r="O84" s="53"/>
    </row>
    <row r="85" spans="2:15" ht="15" customHeight="1" x14ac:dyDescent="0.3">
      <c r="B85" s="54" t="s">
        <v>493</v>
      </c>
      <c r="C85" s="54" t="s">
        <v>471</v>
      </c>
      <c r="D85" s="57" t="s">
        <v>281</v>
      </c>
      <c r="E85" s="55" t="s">
        <v>494</v>
      </c>
      <c r="F85" s="56">
        <v>156996</v>
      </c>
      <c r="G85" s="48"/>
      <c r="H85" s="49">
        <f t="shared" si="1"/>
        <v>164845.80000000002</v>
      </c>
      <c r="L85" s="50"/>
      <c r="M85" s="51"/>
      <c r="N85" s="52"/>
      <c r="O85" s="53"/>
    </row>
    <row r="86" spans="2:15" ht="15" customHeight="1" x14ac:dyDescent="0.3">
      <c r="B86" s="94"/>
      <c r="C86" s="94"/>
      <c r="D86" s="95"/>
      <c r="E86" s="96"/>
      <c r="F86" s="97"/>
      <c r="G86" s="48"/>
      <c r="H86" s="49">
        <f t="shared" si="1"/>
        <v>0</v>
      </c>
      <c r="L86" s="50"/>
      <c r="M86" s="51"/>
      <c r="N86" s="52"/>
      <c r="O86" s="53"/>
    </row>
    <row r="87" spans="2:15" ht="15" customHeight="1" x14ac:dyDescent="0.3">
      <c r="B87" s="360" t="s">
        <v>741</v>
      </c>
      <c r="C87" s="360"/>
      <c r="D87" s="360"/>
      <c r="E87" s="360"/>
      <c r="F87" s="360"/>
      <c r="G87" s="48"/>
      <c r="H87" s="49">
        <f t="shared" si="1"/>
        <v>0</v>
      </c>
      <c r="L87" s="50"/>
      <c r="M87" s="51"/>
      <c r="N87" s="52"/>
      <c r="O87" s="53"/>
    </row>
    <row r="88" spans="2:15" ht="15" customHeight="1" x14ac:dyDescent="0.3">
      <c r="B88" s="360"/>
      <c r="C88" s="360"/>
      <c r="D88" s="360"/>
      <c r="E88" s="360"/>
      <c r="F88" s="360"/>
      <c r="G88" s="48"/>
      <c r="H88" s="49">
        <f t="shared" si="1"/>
        <v>0</v>
      </c>
      <c r="L88" s="50"/>
      <c r="M88" s="51"/>
      <c r="N88" s="52"/>
      <c r="O88" s="53"/>
    </row>
    <row r="89" spans="2:15" ht="15" customHeight="1" x14ac:dyDescent="0.3">
      <c r="B89" s="20" t="s">
        <v>91</v>
      </c>
      <c r="C89" s="20" t="s">
        <v>92</v>
      </c>
      <c r="D89" s="21" t="s">
        <v>93</v>
      </c>
      <c r="E89" s="22" t="s">
        <v>94</v>
      </c>
      <c r="F89" s="21" t="s">
        <v>95</v>
      </c>
      <c r="G89" s="48"/>
      <c r="H89" s="49" t="e">
        <f t="shared" si="1"/>
        <v>#VALUE!</v>
      </c>
      <c r="L89" s="50"/>
      <c r="M89" s="51"/>
      <c r="N89" s="52"/>
      <c r="O89" s="53"/>
    </row>
    <row r="90" spans="2:15" ht="15" customHeight="1" x14ac:dyDescent="0.3">
      <c r="B90" s="43" t="s">
        <v>917</v>
      </c>
      <c r="C90" s="43" t="s">
        <v>741</v>
      </c>
      <c r="D90" s="44" t="s">
        <v>436</v>
      </c>
      <c r="E90" s="44" t="s">
        <v>920</v>
      </c>
      <c r="F90" s="59">
        <v>180545.4</v>
      </c>
      <c r="G90" s="48"/>
      <c r="H90" s="49">
        <f t="shared" si="1"/>
        <v>189572.67</v>
      </c>
      <c r="L90" s="50"/>
      <c r="M90" s="51"/>
      <c r="N90" s="52"/>
      <c r="O90" s="53"/>
    </row>
    <row r="91" spans="2:15" ht="15" customHeight="1" x14ac:dyDescent="0.3">
      <c r="B91" s="43" t="s">
        <v>918</v>
      </c>
      <c r="C91" s="43" t="s">
        <v>741</v>
      </c>
      <c r="D91" s="44" t="s">
        <v>505</v>
      </c>
      <c r="E91" s="44" t="s">
        <v>921</v>
      </c>
      <c r="F91" s="59">
        <v>206449.74</v>
      </c>
      <c r="G91" s="48"/>
      <c r="H91" s="49">
        <f t="shared" si="1"/>
        <v>216772.22700000001</v>
      </c>
      <c r="L91" s="50"/>
      <c r="M91" s="51"/>
      <c r="N91" s="52"/>
      <c r="O91" s="53"/>
    </row>
    <row r="92" spans="2:15" ht="15" customHeight="1" x14ac:dyDescent="0.3">
      <c r="B92" s="43" t="s">
        <v>919</v>
      </c>
      <c r="C92" s="43" t="s">
        <v>741</v>
      </c>
      <c r="D92" s="44" t="s">
        <v>512</v>
      </c>
      <c r="E92" s="45" t="s">
        <v>922</v>
      </c>
      <c r="F92" s="46">
        <v>361913.16</v>
      </c>
      <c r="G92" s="48"/>
      <c r="H92" s="49">
        <f t="shared" si="1"/>
        <v>380008.81799999997</v>
      </c>
      <c r="L92" s="50"/>
      <c r="M92" s="51"/>
      <c r="N92" s="52"/>
      <c r="O92" s="53"/>
    </row>
    <row r="93" spans="2:15" ht="15" customHeight="1" x14ac:dyDescent="0.3">
      <c r="B93" s="47"/>
      <c r="C93" s="47"/>
      <c r="D93" s="47"/>
      <c r="E93" s="47"/>
      <c r="F93" s="47"/>
      <c r="H93" s="49">
        <f t="shared" si="1"/>
        <v>0</v>
      </c>
      <c r="L93" s="50" t="s">
        <v>495</v>
      </c>
      <c r="M93" s="51" t="s">
        <v>441</v>
      </c>
      <c r="N93" s="52" t="s">
        <v>496</v>
      </c>
      <c r="O93" s="53">
        <v>98400</v>
      </c>
    </row>
    <row r="94" spans="2:15" ht="15" customHeight="1" x14ac:dyDescent="0.3">
      <c r="B94" s="360" t="s">
        <v>337</v>
      </c>
      <c r="C94" s="360"/>
      <c r="D94" s="360"/>
      <c r="E94" s="360"/>
      <c r="F94" s="360"/>
      <c r="H94" s="49">
        <f t="shared" si="1"/>
        <v>0</v>
      </c>
    </row>
    <row r="95" spans="2:15" ht="15" customHeight="1" x14ac:dyDescent="0.3">
      <c r="B95" s="360"/>
      <c r="C95" s="360"/>
      <c r="D95" s="360"/>
      <c r="E95" s="360"/>
      <c r="F95" s="360"/>
      <c r="H95" s="49">
        <f t="shared" si="1"/>
        <v>0</v>
      </c>
    </row>
    <row r="96" spans="2:15" ht="15" customHeight="1" x14ac:dyDescent="0.3">
      <c r="B96" s="20" t="s">
        <v>91</v>
      </c>
      <c r="C96" s="20" t="s">
        <v>92</v>
      </c>
      <c r="D96" s="21" t="s">
        <v>93</v>
      </c>
      <c r="E96" s="22" t="s">
        <v>94</v>
      </c>
      <c r="F96" s="21" t="s">
        <v>95</v>
      </c>
      <c r="H96" s="49" t="e">
        <f t="shared" si="1"/>
        <v>#VALUE!</v>
      </c>
    </row>
    <row r="97" spans="2:8" ht="15" customHeight="1" x14ac:dyDescent="0.3">
      <c r="B97" s="43" t="s">
        <v>374</v>
      </c>
      <c r="C97" s="43" t="s">
        <v>337</v>
      </c>
      <c r="D97" s="44" t="s">
        <v>79</v>
      </c>
      <c r="E97" s="44" t="s">
        <v>497</v>
      </c>
      <c r="F97" s="59">
        <v>127839.6</v>
      </c>
      <c r="G97" s="48"/>
      <c r="H97" s="49">
        <f t="shared" si="1"/>
        <v>134231.58000000002</v>
      </c>
    </row>
    <row r="98" spans="2:8" ht="15" customHeight="1" x14ac:dyDescent="0.3">
      <c r="B98" s="43" t="s">
        <v>376</v>
      </c>
      <c r="C98" s="43" t="s">
        <v>337</v>
      </c>
      <c r="D98" s="44" t="s">
        <v>206</v>
      </c>
      <c r="E98" s="45" t="s">
        <v>498</v>
      </c>
      <c r="F98" s="46">
        <v>138306</v>
      </c>
      <c r="G98" s="48"/>
      <c r="H98" s="49">
        <f t="shared" si="1"/>
        <v>145221.30000000002</v>
      </c>
    </row>
    <row r="99" spans="2:8" ht="15" customHeight="1" x14ac:dyDescent="0.3">
      <c r="B99" s="47"/>
      <c r="C99" s="47"/>
      <c r="D99" s="47"/>
      <c r="E99" s="47"/>
      <c r="F99" s="47"/>
      <c r="H99" s="49">
        <f t="shared" si="1"/>
        <v>0</v>
      </c>
    </row>
    <row r="100" spans="2:8" ht="15" customHeight="1" x14ac:dyDescent="0.3">
      <c r="B100" s="360" t="s">
        <v>380</v>
      </c>
      <c r="C100" s="360"/>
      <c r="D100" s="360"/>
      <c r="E100" s="360"/>
      <c r="F100" s="360"/>
      <c r="H100" s="49">
        <f t="shared" si="1"/>
        <v>0</v>
      </c>
    </row>
    <row r="101" spans="2:8" ht="15" customHeight="1" x14ac:dyDescent="0.3">
      <c r="B101" s="360"/>
      <c r="C101" s="360"/>
      <c r="D101" s="360"/>
      <c r="E101" s="360"/>
      <c r="F101" s="360"/>
      <c r="H101" s="49">
        <f t="shared" si="1"/>
        <v>0</v>
      </c>
    </row>
    <row r="102" spans="2:8" ht="15" customHeight="1" x14ac:dyDescent="0.3">
      <c r="B102" s="20" t="s">
        <v>91</v>
      </c>
      <c r="C102" s="20" t="s">
        <v>92</v>
      </c>
      <c r="D102" s="21" t="s">
        <v>93</v>
      </c>
      <c r="E102" s="22" t="s">
        <v>94</v>
      </c>
      <c r="F102" s="21" t="s">
        <v>95</v>
      </c>
      <c r="H102" s="49" t="e">
        <f t="shared" si="1"/>
        <v>#VALUE!</v>
      </c>
    </row>
    <row r="103" spans="2:8" ht="15" customHeight="1" x14ac:dyDescent="0.3">
      <c r="B103" s="43" t="s">
        <v>499</v>
      </c>
      <c r="C103" s="43" t="s">
        <v>380</v>
      </c>
      <c r="D103" s="44" t="s">
        <v>6</v>
      </c>
      <c r="E103" s="45" t="s">
        <v>464</v>
      </c>
      <c r="F103" s="46">
        <v>109149.6</v>
      </c>
      <c r="G103" s="48"/>
      <c r="H103" s="49">
        <f t="shared" si="1"/>
        <v>114607.08000000002</v>
      </c>
    </row>
    <row r="104" spans="2:8" ht="15" customHeight="1" x14ac:dyDescent="0.3">
      <c r="B104" s="43" t="s">
        <v>500</v>
      </c>
      <c r="C104" s="43" t="s">
        <v>380</v>
      </c>
      <c r="D104" s="44" t="s">
        <v>206</v>
      </c>
      <c r="E104" s="45" t="s">
        <v>501</v>
      </c>
      <c r="F104" s="46">
        <v>128587.2</v>
      </c>
      <c r="G104" s="48"/>
      <c r="H104" s="49">
        <f t="shared" si="1"/>
        <v>135016.56</v>
      </c>
    </row>
    <row r="105" spans="2:8" ht="15" customHeight="1" x14ac:dyDescent="0.3">
      <c r="B105" s="43" t="s">
        <v>502</v>
      </c>
      <c r="C105" s="43" t="s">
        <v>380</v>
      </c>
      <c r="D105" s="44" t="s">
        <v>436</v>
      </c>
      <c r="E105" s="45" t="s">
        <v>503</v>
      </c>
      <c r="F105" s="46">
        <v>138306</v>
      </c>
      <c r="G105" s="48"/>
      <c r="H105" s="49">
        <f t="shared" si="1"/>
        <v>145221.30000000002</v>
      </c>
    </row>
    <row r="106" spans="2:8" ht="15" customHeight="1" x14ac:dyDescent="0.3">
      <c r="B106" s="43" t="s">
        <v>504</v>
      </c>
      <c r="C106" s="43" t="s">
        <v>380</v>
      </c>
      <c r="D106" s="44" t="s">
        <v>505</v>
      </c>
      <c r="E106" s="45" t="s">
        <v>506</v>
      </c>
      <c r="F106" s="46">
        <v>153258</v>
      </c>
      <c r="G106" s="48"/>
      <c r="H106" s="49">
        <f t="shared" si="1"/>
        <v>160920.9</v>
      </c>
    </row>
    <row r="107" spans="2:8" ht="15" customHeight="1" x14ac:dyDescent="0.3">
      <c r="B107" s="43" t="s">
        <v>507</v>
      </c>
      <c r="C107" s="43" t="s">
        <v>380</v>
      </c>
      <c r="D107" s="44" t="s">
        <v>505</v>
      </c>
      <c r="E107" s="45" t="s">
        <v>508</v>
      </c>
      <c r="F107" s="46">
        <v>164472</v>
      </c>
      <c r="G107" s="48"/>
      <c r="H107" s="49">
        <f t="shared" si="1"/>
        <v>172695.6</v>
      </c>
    </row>
    <row r="108" spans="2:8" ht="15" customHeight="1" x14ac:dyDescent="0.3">
      <c r="B108" s="43" t="s">
        <v>509</v>
      </c>
      <c r="C108" s="43" t="s">
        <v>380</v>
      </c>
      <c r="D108" s="44" t="s">
        <v>451</v>
      </c>
      <c r="E108" s="45" t="s">
        <v>510</v>
      </c>
      <c r="F108" s="46">
        <v>244465.2</v>
      </c>
      <c r="G108" s="48"/>
      <c r="H108" s="49">
        <f t="shared" si="1"/>
        <v>256688.46000000002</v>
      </c>
    </row>
    <row r="109" spans="2:8" ht="15" customHeight="1" x14ac:dyDescent="0.3">
      <c r="B109" s="43" t="s">
        <v>511</v>
      </c>
      <c r="C109" s="43" t="s">
        <v>380</v>
      </c>
      <c r="D109" s="44" t="s">
        <v>512</v>
      </c>
      <c r="E109" s="45" t="s">
        <v>513</v>
      </c>
      <c r="F109" s="46">
        <v>315487.2</v>
      </c>
      <c r="G109" s="48"/>
      <c r="H109" s="49">
        <f t="shared" si="1"/>
        <v>331261.56</v>
      </c>
    </row>
    <row r="110" spans="2:8" ht="15" customHeight="1" x14ac:dyDescent="0.3">
      <c r="B110" s="47"/>
      <c r="C110" s="47"/>
      <c r="D110" s="47"/>
      <c r="E110" s="47"/>
      <c r="F110" s="47"/>
      <c r="H110" s="49">
        <f t="shared" si="1"/>
        <v>0</v>
      </c>
    </row>
    <row r="111" spans="2:8" ht="15" customHeight="1" x14ac:dyDescent="0.3">
      <c r="B111" s="360" t="s">
        <v>514</v>
      </c>
      <c r="C111" s="360"/>
      <c r="D111" s="360"/>
      <c r="E111" s="360"/>
      <c r="F111" s="360"/>
      <c r="H111" s="49">
        <f t="shared" si="1"/>
        <v>0</v>
      </c>
    </row>
    <row r="112" spans="2:8" ht="15" customHeight="1" x14ac:dyDescent="0.3">
      <c r="B112" s="360"/>
      <c r="C112" s="360"/>
      <c r="D112" s="360"/>
      <c r="E112" s="360"/>
      <c r="F112" s="360"/>
      <c r="H112" s="49">
        <f t="shared" si="1"/>
        <v>0</v>
      </c>
    </row>
    <row r="113" spans="1:8" ht="15" customHeight="1" x14ac:dyDescent="0.3">
      <c r="B113" s="20" t="s">
        <v>91</v>
      </c>
      <c r="C113" s="20" t="s">
        <v>92</v>
      </c>
      <c r="D113" s="21" t="s">
        <v>93</v>
      </c>
      <c r="E113" s="22" t="s">
        <v>94</v>
      </c>
      <c r="F113" s="21" t="s">
        <v>95</v>
      </c>
      <c r="H113" s="49" t="e">
        <f t="shared" si="1"/>
        <v>#VALUE!</v>
      </c>
    </row>
    <row r="114" spans="1:8" ht="15" customHeight="1" x14ac:dyDescent="0.3">
      <c r="B114" s="54" t="s">
        <v>515</v>
      </c>
      <c r="C114" s="54" t="s">
        <v>514</v>
      </c>
      <c r="D114" s="57" t="s">
        <v>505</v>
      </c>
      <c r="E114" s="55" t="s">
        <v>516</v>
      </c>
      <c r="F114" s="56">
        <v>157743.6</v>
      </c>
      <c r="G114" s="48"/>
      <c r="H114" s="49">
        <f t="shared" si="1"/>
        <v>165630.78</v>
      </c>
    </row>
    <row r="115" spans="1:8" ht="15" customHeight="1" x14ac:dyDescent="0.3">
      <c r="B115" s="54" t="s">
        <v>517</v>
      </c>
      <c r="C115" s="54" t="s">
        <v>514</v>
      </c>
      <c r="D115" s="57" t="s">
        <v>441</v>
      </c>
      <c r="E115" s="55" t="s">
        <v>518</v>
      </c>
      <c r="F115" s="56">
        <v>170452.8</v>
      </c>
      <c r="G115" s="48"/>
      <c r="H115" s="49">
        <f t="shared" si="1"/>
        <v>178975.44</v>
      </c>
    </row>
    <row r="116" spans="1:8" ht="15" customHeight="1" x14ac:dyDescent="0.3">
      <c r="A116" s="38" t="s">
        <v>25</v>
      </c>
      <c r="B116" s="47"/>
      <c r="C116" s="47"/>
      <c r="D116" s="47"/>
      <c r="E116" s="47"/>
      <c r="F116" s="47"/>
      <c r="H116" s="49">
        <f t="shared" si="1"/>
        <v>0</v>
      </c>
    </row>
    <row r="117" spans="1:8" ht="15" customHeight="1" x14ac:dyDescent="0.3">
      <c r="B117" s="360" t="s">
        <v>29</v>
      </c>
      <c r="C117" s="360"/>
      <c r="D117" s="360"/>
      <c r="E117" s="360"/>
      <c r="F117" s="360"/>
      <c r="H117" s="49">
        <f t="shared" si="1"/>
        <v>0</v>
      </c>
    </row>
    <row r="118" spans="1:8" ht="15" customHeight="1" x14ac:dyDescent="0.3">
      <c r="B118" s="360"/>
      <c r="C118" s="360"/>
      <c r="D118" s="360"/>
      <c r="E118" s="360"/>
      <c r="F118" s="360"/>
      <c r="H118" s="49">
        <f t="shared" si="1"/>
        <v>0</v>
      </c>
    </row>
    <row r="119" spans="1:8" ht="15" customHeight="1" x14ac:dyDescent="0.3">
      <c r="B119" s="20" t="s">
        <v>91</v>
      </c>
      <c r="C119" s="20" t="s">
        <v>92</v>
      </c>
      <c r="D119" s="21" t="s">
        <v>93</v>
      </c>
      <c r="E119" s="22" t="s">
        <v>94</v>
      </c>
      <c r="F119" s="21" t="s">
        <v>95</v>
      </c>
      <c r="H119" s="49" t="e">
        <f t="shared" si="1"/>
        <v>#VALUE!</v>
      </c>
    </row>
    <row r="120" spans="1:8" ht="15" customHeight="1" x14ac:dyDescent="0.3">
      <c r="B120" s="43" t="s">
        <v>438</v>
      </c>
      <c r="C120" s="54" t="s">
        <v>418</v>
      </c>
      <c r="D120" s="57" t="s">
        <v>6</v>
      </c>
      <c r="E120" s="55" t="s">
        <v>519</v>
      </c>
      <c r="F120" s="56">
        <v>129334.8</v>
      </c>
      <c r="G120" s="48"/>
      <c r="H120" s="49">
        <f t="shared" si="1"/>
        <v>135801.54</v>
      </c>
    </row>
    <row r="121" spans="1:8" ht="15" customHeight="1" x14ac:dyDescent="0.3">
      <c r="B121" s="43" t="s">
        <v>520</v>
      </c>
      <c r="C121" s="54" t="s">
        <v>418</v>
      </c>
      <c r="D121" s="57" t="s">
        <v>6</v>
      </c>
      <c r="E121" s="55" t="s">
        <v>521</v>
      </c>
      <c r="F121" s="56">
        <v>133820.4</v>
      </c>
      <c r="G121" s="48"/>
      <c r="H121" s="49">
        <f t="shared" si="1"/>
        <v>140511.42000000001</v>
      </c>
    </row>
    <row r="122" spans="1:8" ht="15" customHeight="1" x14ac:dyDescent="0.3">
      <c r="B122" s="43" t="s">
        <v>522</v>
      </c>
      <c r="C122" s="54" t="s">
        <v>418</v>
      </c>
      <c r="D122" s="57" t="s">
        <v>6</v>
      </c>
      <c r="E122" s="55" t="s">
        <v>523</v>
      </c>
      <c r="F122" s="56">
        <v>139053.6</v>
      </c>
      <c r="G122" s="48"/>
      <c r="H122" s="49">
        <f t="shared" si="1"/>
        <v>146006.28</v>
      </c>
    </row>
    <row r="123" spans="1:8" ht="15" customHeight="1" x14ac:dyDescent="0.3">
      <c r="B123" s="43" t="s">
        <v>524</v>
      </c>
      <c r="C123" s="54" t="s">
        <v>418</v>
      </c>
      <c r="D123" s="57" t="s">
        <v>206</v>
      </c>
      <c r="E123" s="55" t="s">
        <v>525</v>
      </c>
      <c r="F123" s="56">
        <v>162229.20000000001</v>
      </c>
      <c r="G123" s="48"/>
      <c r="H123" s="49">
        <f t="shared" si="1"/>
        <v>170340.66000000003</v>
      </c>
    </row>
    <row r="124" spans="1:8" ht="15" customHeight="1" x14ac:dyDescent="0.3">
      <c r="B124" s="43" t="s">
        <v>526</v>
      </c>
      <c r="C124" s="54" t="s">
        <v>418</v>
      </c>
      <c r="D124" s="57" t="s">
        <v>206</v>
      </c>
      <c r="E124" s="55" t="s">
        <v>527</v>
      </c>
      <c r="F124" s="56">
        <v>171948</v>
      </c>
      <c r="G124" s="48"/>
      <c r="H124" s="49">
        <f t="shared" si="1"/>
        <v>180545.4</v>
      </c>
    </row>
    <row r="125" spans="1:8" ht="15" customHeight="1" x14ac:dyDescent="0.3">
      <c r="B125" s="43" t="s">
        <v>528</v>
      </c>
      <c r="C125" s="54" t="s">
        <v>418</v>
      </c>
      <c r="D125" s="57" t="s">
        <v>436</v>
      </c>
      <c r="E125" s="55" t="s">
        <v>932</v>
      </c>
      <c r="F125" s="56">
        <v>196618.8</v>
      </c>
      <c r="G125" s="48"/>
      <c r="H125" s="49">
        <f t="shared" si="1"/>
        <v>206449.74</v>
      </c>
    </row>
    <row r="126" spans="1:8" ht="15" customHeight="1" x14ac:dyDescent="0.3">
      <c r="B126" s="43" t="s">
        <v>529</v>
      </c>
      <c r="C126" s="54" t="s">
        <v>418</v>
      </c>
      <c r="D126" s="57" t="s">
        <v>441</v>
      </c>
      <c r="E126" s="55" t="s">
        <v>933</v>
      </c>
      <c r="F126" s="56">
        <v>209328</v>
      </c>
      <c r="G126" s="48"/>
      <c r="H126" s="49">
        <f t="shared" si="1"/>
        <v>219794.40000000002</v>
      </c>
    </row>
    <row r="127" spans="1:8" ht="15" customHeight="1" x14ac:dyDescent="0.3">
      <c r="B127" s="43" t="s">
        <v>531</v>
      </c>
      <c r="C127" s="54" t="s">
        <v>418</v>
      </c>
      <c r="D127" s="57" t="s">
        <v>441</v>
      </c>
      <c r="E127" s="55" t="s">
        <v>934</v>
      </c>
      <c r="F127" s="56">
        <v>221289.60000000001</v>
      </c>
      <c r="G127" s="48"/>
      <c r="H127" s="49">
        <f t="shared" si="1"/>
        <v>232354.08000000002</v>
      </c>
    </row>
    <row r="128" spans="1:8" ht="15" customHeight="1" x14ac:dyDescent="0.3">
      <c r="B128" s="43" t="s">
        <v>533</v>
      </c>
      <c r="C128" s="54" t="s">
        <v>418</v>
      </c>
      <c r="D128" s="57" t="s">
        <v>451</v>
      </c>
      <c r="E128" s="55" t="s">
        <v>534</v>
      </c>
      <c r="F128" s="56">
        <v>287078.40000000002</v>
      </c>
      <c r="G128" s="48"/>
      <c r="H128" s="49">
        <f t="shared" si="1"/>
        <v>301432.32000000007</v>
      </c>
    </row>
    <row r="129" spans="2:8" ht="15" customHeight="1" x14ac:dyDescent="0.3">
      <c r="B129" s="43" t="s">
        <v>535</v>
      </c>
      <c r="C129" s="54" t="s">
        <v>418</v>
      </c>
      <c r="D129" s="57" t="s">
        <v>480</v>
      </c>
      <c r="E129" s="55" t="s">
        <v>935</v>
      </c>
      <c r="F129" s="56">
        <v>351372</v>
      </c>
      <c r="G129" s="48"/>
      <c r="H129" s="49">
        <f t="shared" si="1"/>
        <v>368940.60000000003</v>
      </c>
    </row>
    <row r="130" spans="2:8" ht="15" customHeight="1" x14ac:dyDescent="0.3">
      <c r="B130" s="47"/>
      <c r="C130" s="47"/>
      <c r="D130" s="47"/>
      <c r="E130" s="47"/>
      <c r="F130" s="47"/>
      <c r="H130" s="49">
        <f t="shared" si="1"/>
        <v>0</v>
      </c>
    </row>
    <row r="131" spans="2:8" ht="15" customHeight="1" x14ac:dyDescent="0.3">
      <c r="B131" s="360" t="s">
        <v>445</v>
      </c>
      <c r="C131" s="360"/>
      <c r="D131" s="360"/>
      <c r="E131" s="360"/>
      <c r="F131" s="360"/>
      <c r="H131" s="49">
        <f t="shared" si="1"/>
        <v>0</v>
      </c>
    </row>
    <row r="132" spans="2:8" ht="15" customHeight="1" x14ac:dyDescent="0.3">
      <c r="B132" s="360"/>
      <c r="C132" s="360"/>
      <c r="D132" s="360"/>
      <c r="E132" s="360"/>
      <c r="F132" s="360"/>
      <c r="H132" s="49">
        <f t="shared" si="1"/>
        <v>0</v>
      </c>
    </row>
    <row r="133" spans="2:8" ht="15" customHeight="1" x14ac:dyDescent="0.3">
      <c r="B133" s="20" t="s">
        <v>91</v>
      </c>
      <c r="C133" s="20" t="s">
        <v>92</v>
      </c>
      <c r="D133" s="21" t="s">
        <v>93</v>
      </c>
      <c r="E133" s="22" t="s">
        <v>94</v>
      </c>
      <c r="F133" s="21" t="s">
        <v>95</v>
      </c>
      <c r="H133" s="49" t="e">
        <f t="shared" si="1"/>
        <v>#VALUE!</v>
      </c>
    </row>
    <row r="134" spans="2:8" ht="15" customHeight="1" x14ac:dyDescent="0.3">
      <c r="B134" s="54" t="s">
        <v>537</v>
      </c>
      <c r="C134" s="54" t="s">
        <v>445</v>
      </c>
      <c r="D134" s="57" t="s">
        <v>6</v>
      </c>
      <c r="E134" s="55" t="s">
        <v>538</v>
      </c>
      <c r="F134" s="56">
        <v>133820.4</v>
      </c>
      <c r="G134" s="48"/>
      <c r="H134" s="49">
        <f t="shared" si="1"/>
        <v>140511.42000000001</v>
      </c>
    </row>
    <row r="135" spans="2:8" ht="15" customHeight="1" x14ac:dyDescent="0.3">
      <c r="B135" s="54" t="s">
        <v>539</v>
      </c>
      <c r="C135" s="54" t="s">
        <v>445</v>
      </c>
      <c r="D135" s="57" t="s">
        <v>206</v>
      </c>
      <c r="E135" s="55" t="s">
        <v>540</v>
      </c>
      <c r="F135" s="56">
        <v>118120.8</v>
      </c>
      <c r="G135" s="48"/>
      <c r="H135" s="49">
        <f t="shared" si="1"/>
        <v>124026.84000000001</v>
      </c>
    </row>
    <row r="136" spans="2:8" ht="15" customHeight="1" x14ac:dyDescent="0.3">
      <c r="B136" s="54" t="s">
        <v>541</v>
      </c>
      <c r="C136" s="54" t="s">
        <v>445</v>
      </c>
      <c r="D136" s="57" t="s">
        <v>436</v>
      </c>
      <c r="E136" s="55" t="s">
        <v>542</v>
      </c>
      <c r="F136" s="56">
        <v>127092</v>
      </c>
      <c r="G136" s="48"/>
      <c r="H136" s="49">
        <f t="shared" si="1"/>
        <v>133446.6</v>
      </c>
    </row>
    <row r="137" spans="2:8" ht="15" customHeight="1" x14ac:dyDescent="0.3">
      <c r="B137" s="54" t="s">
        <v>543</v>
      </c>
      <c r="C137" s="54" t="s">
        <v>445</v>
      </c>
      <c r="D137" s="57" t="s">
        <v>436</v>
      </c>
      <c r="E137" s="55" t="s">
        <v>544</v>
      </c>
      <c r="F137" s="56">
        <v>137558.39999999999</v>
      </c>
      <c r="G137" s="48"/>
      <c r="H137" s="49">
        <f t="shared" si="1"/>
        <v>144436.32</v>
      </c>
    </row>
    <row r="138" spans="2:8" ht="15" customHeight="1" x14ac:dyDescent="0.3">
      <c r="B138" s="54" t="s">
        <v>545</v>
      </c>
      <c r="C138" s="54" t="s">
        <v>445</v>
      </c>
      <c r="D138" s="57" t="s">
        <v>505</v>
      </c>
      <c r="E138" s="55" t="s">
        <v>546</v>
      </c>
      <c r="F138" s="56">
        <v>197366.39999999999</v>
      </c>
      <c r="G138" s="48"/>
      <c r="H138" s="49">
        <f t="shared" si="1"/>
        <v>207234.72</v>
      </c>
    </row>
    <row r="139" spans="2:8" ht="15" customHeight="1" x14ac:dyDescent="0.3">
      <c r="B139" s="47"/>
      <c r="C139" s="47"/>
      <c r="D139" s="47"/>
      <c r="E139" s="47"/>
      <c r="F139" s="47"/>
      <c r="H139" s="49">
        <f t="shared" si="1"/>
        <v>0</v>
      </c>
    </row>
    <row r="140" spans="2:8" ht="15" customHeight="1" x14ac:dyDescent="0.3">
      <c r="B140" s="360" t="s">
        <v>471</v>
      </c>
      <c r="C140" s="360"/>
      <c r="D140" s="360"/>
      <c r="E140" s="360"/>
      <c r="F140" s="360"/>
      <c r="H140" s="49">
        <f t="shared" si="1"/>
        <v>0</v>
      </c>
    </row>
    <row r="141" spans="2:8" ht="15" customHeight="1" x14ac:dyDescent="0.3">
      <c r="B141" s="360"/>
      <c r="C141" s="360"/>
      <c r="D141" s="360"/>
      <c r="E141" s="360"/>
      <c r="F141" s="360"/>
      <c r="H141" s="49">
        <f t="shared" si="1"/>
        <v>0</v>
      </c>
    </row>
    <row r="142" spans="2:8" ht="15" customHeight="1" x14ac:dyDescent="0.3">
      <c r="B142" s="20" t="s">
        <v>91</v>
      </c>
      <c r="C142" s="20" t="s">
        <v>92</v>
      </c>
      <c r="D142" s="21" t="s">
        <v>93</v>
      </c>
      <c r="E142" s="22" t="s">
        <v>94</v>
      </c>
      <c r="F142" s="21" t="s">
        <v>95</v>
      </c>
      <c r="H142" s="49" t="e">
        <f t="shared" si="1"/>
        <v>#VALUE!</v>
      </c>
    </row>
    <row r="143" spans="2:8" ht="15" customHeight="1" x14ac:dyDescent="0.3">
      <c r="B143" s="54" t="s">
        <v>547</v>
      </c>
      <c r="C143" s="54" t="s">
        <v>471</v>
      </c>
      <c r="D143" s="57" t="s">
        <v>79</v>
      </c>
      <c r="E143" s="55" t="s">
        <v>548</v>
      </c>
      <c r="F143" s="56">
        <v>118120.8</v>
      </c>
      <c r="G143" s="48"/>
      <c r="H143" s="49">
        <f t="shared" si="1"/>
        <v>124026.84000000001</v>
      </c>
    </row>
    <row r="144" spans="2:8" ht="15" customHeight="1" x14ac:dyDescent="0.3">
      <c r="B144" s="54" t="s">
        <v>549</v>
      </c>
      <c r="C144" s="54" t="s">
        <v>471</v>
      </c>
      <c r="D144" s="57" t="s">
        <v>79</v>
      </c>
      <c r="E144" s="55" t="s">
        <v>550</v>
      </c>
      <c r="F144" s="56">
        <v>127092</v>
      </c>
      <c r="G144" s="48"/>
      <c r="H144" s="49">
        <f t="shared" si="1"/>
        <v>133446.6</v>
      </c>
    </row>
    <row r="145" spans="2:8" ht="15" customHeight="1" x14ac:dyDescent="0.3">
      <c r="B145" s="54" t="s">
        <v>551</v>
      </c>
      <c r="C145" s="54" t="s">
        <v>471</v>
      </c>
      <c r="D145" s="57" t="s">
        <v>206</v>
      </c>
      <c r="E145" s="55" t="s">
        <v>548</v>
      </c>
      <c r="F145" s="56">
        <v>123354</v>
      </c>
      <c r="G145" s="48"/>
      <c r="H145" s="49">
        <f t="shared" ref="H145:H147" si="2">F145*1.05</f>
        <v>129521.70000000001</v>
      </c>
    </row>
    <row r="146" spans="2:8" ht="15" customHeight="1" x14ac:dyDescent="0.3">
      <c r="B146" s="54" t="s">
        <v>552</v>
      </c>
      <c r="C146" s="54" t="s">
        <v>471</v>
      </c>
      <c r="D146" s="57" t="s">
        <v>436</v>
      </c>
      <c r="E146" s="55" t="s">
        <v>550</v>
      </c>
      <c r="F146" s="56">
        <v>136063.20000000001</v>
      </c>
      <c r="G146" s="48"/>
      <c r="H146" s="49">
        <f t="shared" si="2"/>
        <v>142866.36000000002</v>
      </c>
    </row>
    <row r="147" spans="2:8" ht="15" customHeight="1" x14ac:dyDescent="0.3">
      <c r="B147" s="54" t="s">
        <v>553</v>
      </c>
      <c r="C147" s="54" t="s">
        <v>471</v>
      </c>
      <c r="D147" s="57" t="s">
        <v>554</v>
      </c>
      <c r="E147" s="55" t="s">
        <v>555</v>
      </c>
      <c r="F147" s="56">
        <v>156248.4</v>
      </c>
      <c r="G147" s="48"/>
      <c r="H147" s="49">
        <f t="shared" si="2"/>
        <v>164060.82</v>
      </c>
    </row>
    <row r="148" spans="2:8" ht="15" customHeight="1" x14ac:dyDescent="0.3">
      <c r="B148" s="47"/>
      <c r="C148" s="47"/>
      <c r="D148" s="47"/>
      <c r="E148" s="47"/>
      <c r="F148" s="47"/>
    </row>
  </sheetData>
  <sheetProtection selectLockedCells="1" selectUnlockedCells="1"/>
  <mergeCells count="14">
    <mergeCell ref="B13:F14"/>
    <mergeCell ref="B22:F23"/>
    <mergeCell ref="B31:F32"/>
    <mergeCell ref="B47:F48"/>
    <mergeCell ref="B57:F58"/>
    <mergeCell ref="B67:F68"/>
    <mergeCell ref="B140:F141"/>
    <mergeCell ref="B77:F78"/>
    <mergeCell ref="B94:F95"/>
    <mergeCell ref="B100:F101"/>
    <mergeCell ref="B111:F112"/>
    <mergeCell ref="B117:F118"/>
    <mergeCell ref="B131:F132"/>
    <mergeCell ref="B87:F8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23"/>
  <sheetViews>
    <sheetView workbookViewId="0">
      <selection activeCell="E59" sqref="E59:E123"/>
    </sheetView>
  </sheetViews>
  <sheetFormatPr defaultRowHeight="16.5" customHeight="1" x14ac:dyDescent="0.3"/>
  <cols>
    <col min="1" max="1" width="9" style="140" customWidth="1"/>
    <col min="2" max="2" width="40" style="149" customWidth="1"/>
    <col min="3" max="3" width="12.875" style="140" customWidth="1"/>
    <col min="4" max="4" width="13.75" style="140" customWidth="1"/>
    <col min="5" max="5" width="22.5" style="156" customWidth="1"/>
    <col min="6" max="6" width="16.375" style="139" bestFit="1" customWidth="1"/>
    <col min="7" max="16384" width="9" style="140"/>
  </cols>
  <sheetData>
    <row r="1" spans="2:6" ht="16.5" customHeight="1" x14ac:dyDescent="0.3">
      <c r="B1" s="138" t="s">
        <v>556</v>
      </c>
      <c r="C1" s="138"/>
      <c r="D1" s="138"/>
      <c r="E1" s="153"/>
    </row>
    <row r="2" spans="2:6" ht="16.5" customHeight="1" x14ac:dyDescent="0.3">
      <c r="B2" s="141" t="s">
        <v>556</v>
      </c>
      <c r="C2" s="142" t="s">
        <v>557</v>
      </c>
      <c r="D2" s="143" t="s">
        <v>94</v>
      </c>
      <c r="E2" s="154" t="s">
        <v>95</v>
      </c>
    </row>
    <row r="3" spans="2:6" ht="16.5" customHeight="1" x14ac:dyDescent="0.3">
      <c r="B3" s="144" t="s">
        <v>928</v>
      </c>
      <c r="C3" s="144" t="s">
        <v>558</v>
      </c>
      <c r="D3" s="144" t="s">
        <v>559</v>
      </c>
      <c r="E3" s="152">
        <v>39769.318988000006</v>
      </c>
      <c r="F3" s="139">
        <f>E3*1.13</f>
        <v>44939.330456440002</v>
      </c>
    </row>
    <row r="4" spans="2:6" ht="16.5" customHeight="1" x14ac:dyDescent="0.3">
      <c r="B4" s="144" t="s">
        <v>929</v>
      </c>
      <c r="C4" s="144" t="s">
        <v>560</v>
      </c>
      <c r="D4" s="144" t="s">
        <v>559</v>
      </c>
      <c r="E4" s="152">
        <v>50996.057132999995</v>
      </c>
      <c r="F4" s="139">
        <f t="shared" ref="F4:F66" si="0">E4*1.05</f>
        <v>53545.859989649995</v>
      </c>
    </row>
    <row r="5" spans="2:6" ht="16.5" customHeight="1" x14ac:dyDescent="0.3">
      <c r="B5" s="144" t="s">
        <v>930</v>
      </c>
      <c r="C5" s="144" t="s">
        <v>561</v>
      </c>
      <c r="D5" s="144" t="s">
        <v>559</v>
      </c>
      <c r="E5" s="152">
        <v>66599.345281000002</v>
      </c>
      <c r="F5" s="139">
        <f t="shared" si="0"/>
        <v>69929.312545050008</v>
      </c>
    </row>
    <row r="6" spans="2:6" ht="16.5" customHeight="1" x14ac:dyDescent="0.3">
      <c r="B6" s="144" t="s">
        <v>931</v>
      </c>
      <c r="C6" s="144" t="s">
        <v>562</v>
      </c>
      <c r="D6" s="144" t="s">
        <v>559</v>
      </c>
      <c r="E6" s="152">
        <v>85627.727499999994</v>
      </c>
      <c r="F6" s="139">
        <f t="shared" si="0"/>
        <v>89909.113874999995</v>
      </c>
    </row>
    <row r="7" spans="2:6" ht="16.5" customHeight="1" x14ac:dyDescent="0.3">
      <c r="B7" s="144" t="s">
        <v>973</v>
      </c>
      <c r="C7" s="144" t="s">
        <v>564</v>
      </c>
      <c r="D7" s="144" t="s">
        <v>559</v>
      </c>
      <c r="E7" s="152">
        <v>29973.249999999996</v>
      </c>
      <c r="F7" s="139">
        <f>E7*1.13</f>
        <v>33869.772499999992</v>
      </c>
    </row>
    <row r="8" spans="2:6" ht="16.5" customHeight="1" x14ac:dyDescent="0.3">
      <c r="B8" s="138" t="s">
        <v>563</v>
      </c>
      <c r="C8" s="138"/>
      <c r="D8" s="138"/>
      <c r="E8" s="153"/>
      <c r="F8" s="139">
        <f t="shared" si="0"/>
        <v>0</v>
      </c>
    </row>
    <row r="9" spans="2:6" ht="16.5" customHeight="1" x14ac:dyDescent="0.3">
      <c r="B9" s="141" t="s">
        <v>563</v>
      </c>
      <c r="C9" s="142" t="s">
        <v>557</v>
      </c>
      <c r="D9" s="143" t="s">
        <v>94</v>
      </c>
      <c r="E9" s="154" t="s">
        <v>95</v>
      </c>
      <c r="F9" s="139" t="e">
        <f t="shared" si="0"/>
        <v>#VALUE!</v>
      </c>
    </row>
    <row r="10" spans="2:6" ht="16.5" customHeight="1" x14ac:dyDescent="0.3">
      <c r="B10" s="144" t="s">
        <v>975</v>
      </c>
      <c r="C10" s="144" t="s">
        <v>564</v>
      </c>
      <c r="D10" s="144" t="s">
        <v>559</v>
      </c>
      <c r="E10" s="61">
        <v>48884.813270999999</v>
      </c>
      <c r="F10" s="139">
        <f t="shared" si="0"/>
        <v>51329.05393455</v>
      </c>
    </row>
    <row r="11" spans="2:6" ht="16.5" customHeight="1" x14ac:dyDescent="0.3">
      <c r="B11" s="144" t="s">
        <v>923</v>
      </c>
      <c r="C11" s="144" t="s">
        <v>565</v>
      </c>
      <c r="D11" s="144" t="s">
        <v>559</v>
      </c>
      <c r="E11" s="61">
        <v>75207.415436999989</v>
      </c>
      <c r="F11" s="139">
        <f t="shared" si="0"/>
        <v>78967.786208849997</v>
      </c>
    </row>
    <row r="12" spans="2:6" ht="16.5" customHeight="1" x14ac:dyDescent="0.3">
      <c r="B12" s="144" t="s">
        <v>951</v>
      </c>
      <c r="C12" s="144" t="s">
        <v>566</v>
      </c>
      <c r="D12" s="144" t="s">
        <v>559</v>
      </c>
      <c r="E12" s="61">
        <v>94779.471730999998</v>
      </c>
      <c r="F12" s="139">
        <f t="shared" si="0"/>
        <v>99518.445317549995</v>
      </c>
    </row>
    <row r="13" spans="2:6" ht="16.5" customHeight="1" x14ac:dyDescent="0.3">
      <c r="B13" s="144" t="s">
        <v>952</v>
      </c>
      <c r="C13" s="144" t="s">
        <v>567</v>
      </c>
      <c r="D13" s="144" t="s">
        <v>559</v>
      </c>
      <c r="E13" s="61">
        <v>114895.18707099999</v>
      </c>
      <c r="F13" s="139">
        <f t="shared" si="0"/>
        <v>120639.94642455</v>
      </c>
    </row>
    <row r="14" spans="2:6" ht="16.5" customHeight="1" x14ac:dyDescent="0.3">
      <c r="B14" s="144" t="s">
        <v>924</v>
      </c>
      <c r="C14" s="144" t="s">
        <v>568</v>
      </c>
      <c r="D14" s="144" t="s">
        <v>559</v>
      </c>
      <c r="E14" s="61">
        <v>134467.228336</v>
      </c>
      <c r="F14" s="139">
        <f t="shared" si="0"/>
        <v>141190.58975280001</v>
      </c>
    </row>
    <row r="15" spans="2:6" ht="16.5" customHeight="1" x14ac:dyDescent="0.3">
      <c r="B15" s="144" t="s">
        <v>925</v>
      </c>
      <c r="C15" s="144" t="s">
        <v>569</v>
      </c>
      <c r="D15" s="144" t="s">
        <v>559</v>
      </c>
      <c r="E15" s="61">
        <v>155670.291826</v>
      </c>
      <c r="F15" s="139">
        <f t="shared" si="0"/>
        <v>163453.80641730002</v>
      </c>
    </row>
    <row r="16" spans="2:6" ht="16.5" customHeight="1" x14ac:dyDescent="0.3">
      <c r="B16" s="145" t="s">
        <v>926</v>
      </c>
      <c r="C16" s="144" t="s">
        <v>570</v>
      </c>
      <c r="D16" s="144" t="s">
        <v>559</v>
      </c>
      <c r="E16" s="61">
        <v>178866.78684699998</v>
      </c>
      <c r="F16" s="139">
        <f t="shared" si="0"/>
        <v>187810.12618934998</v>
      </c>
    </row>
    <row r="17" spans="2:7" ht="16.5" customHeight="1" x14ac:dyDescent="0.3">
      <c r="B17" s="145" t="s">
        <v>927</v>
      </c>
      <c r="C17" s="144" t="s">
        <v>974</v>
      </c>
      <c r="D17" s="144" t="s">
        <v>559</v>
      </c>
      <c r="E17" s="61">
        <v>209312.204409</v>
      </c>
      <c r="F17" s="139">
        <f t="shared" si="0"/>
        <v>219777.81462945</v>
      </c>
    </row>
    <row r="18" spans="2:7" ht="16.5" customHeight="1" x14ac:dyDescent="0.3">
      <c r="B18" s="138" t="s">
        <v>571</v>
      </c>
      <c r="C18" s="138"/>
      <c r="D18" s="138"/>
      <c r="E18" s="153"/>
      <c r="F18" s="139">
        <f t="shared" si="0"/>
        <v>0</v>
      </c>
    </row>
    <row r="19" spans="2:7" ht="16.5" customHeight="1" x14ac:dyDescent="0.3">
      <c r="B19" s="141" t="s">
        <v>572</v>
      </c>
      <c r="C19" s="142" t="s">
        <v>557</v>
      </c>
      <c r="D19" s="143" t="s">
        <v>94</v>
      </c>
      <c r="E19" s="154" t="s">
        <v>95</v>
      </c>
      <c r="F19" s="139" t="e">
        <f t="shared" si="0"/>
        <v>#VALUE!</v>
      </c>
      <c r="G19" s="146"/>
    </row>
    <row r="20" spans="2:7" ht="16.5" customHeight="1" x14ac:dyDescent="0.3">
      <c r="B20" s="144" t="s">
        <v>573</v>
      </c>
      <c r="C20" s="144" t="s">
        <v>574</v>
      </c>
      <c r="D20" s="144" t="s">
        <v>575</v>
      </c>
      <c r="E20" s="61">
        <v>18076.956344999999</v>
      </c>
      <c r="F20" s="139">
        <f t="shared" si="0"/>
        <v>18980.804162249999</v>
      </c>
      <c r="G20" s="146"/>
    </row>
    <row r="21" spans="2:7" ht="16.5" customHeight="1" x14ac:dyDescent="0.3">
      <c r="B21" s="144" t="s">
        <v>576</v>
      </c>
      <c r="C21" s="144" t="s">
        <v>577</v>
      </c>
      <c r="D21" s="144" t="s">
        <v>575</v>
      </c>
      <c r="E21" s="61">
        <v>28814.410366</v>
      </c>
      <c r="F21" s="139">
        <f t="shared" si="0"/>
        <v>30255.130884300001</v>
      </c>
      <c r="G21" s="146"/>
    </row>
    <row r="22" spans="2:7" ht="16.5" customHeight="1" x14ac:dyDescent="0.3">
      <c r="B22" s="144" t="s">
        <v>578</v>
      </c>
      <c r="C22" s="144" t="s">
        <v>579</v>
      </c>
      <c r="D22" s="144" t="s">
        <v>575</v>
      </c>
      <c r="E22" s="61">
        <v>32538.53645</v>
      </c>
      <c r="F22" s="139">
        <f t="shared" si="0"/>
        <v>34165.463272499997</v>
      </c>
      <c r="G22" s="146"/>
    </row>
    <row r="23" spans="2:7" ht="16.5" customHeight="1" x14ac:dyDescent="0.3">
      <c r="B23" s="144" t="s">
        <v>580</v>
      </c>
      <c r="C23" s="144" t="s">
        <v>581</v>
      </c>
      <c r="D23" s="144" t="s">
        <v>575</v>
      </c>
      <c r="E23" s="61">
        <v>36153.927718999999</v>
      </c>
      <c r="F23" s="139">
        <f t="shared" si="0"/>
        <v>37961.624104950002</v>
      </c>
      <c r="G23" s="146"/>
    </row>
    <row r="24" spans="2:7" ht="16.5" customHeight="1" x14ac:dyDescent="0.3">
      <c r="B24" s="144" t="s">
        <v>583</v>
      </c>
      <c r="C24" s="144" t="s">
        <v>582</v>
      </c>
      <c r="D24" s="144" t="s">
        <v>575</v>
      </c>
      <c r="E24" s="61">
        <v>41862.437875999996</v>
      </c>
      <c r="F24" s="139">
        <f t="shared" si="0"/>
        <v>43955.559769799998</v>
      </c>
      <c r="G24" s="146"/>
    </row>
    <row r="25" spans="2:7" ht="16.5" customHeight="1" x14ac:dyDescent="0.3">
      <c r="B25" s="147" t="s">
        <v>584</v>
      </c>
      <c r="C25" s="147"/>
      <c r="D25" s="147"/>
      <c r="E25" s="155"/>
      <c r="F25" s="139">
        <f t="shared" si="0"/>
        <v>0</v>
      </c>
      <c r="G25" s="146"/>
    </row>
    <row r="26" spans="2:7" ht="16.5" customHeight="1" x14ac:dyDescent="0.3">
      <c r="B26" s="141" t="s">
        <v>585</v>
      </c>
      <c r="C26" s="142" t="s">
        <v>557</v>
      </c>
      <c r="D26" s="143" t="s">
        <v>94</v>
      </c>
      <c r="E26" s="154" t="s">
        <v>95</v>
      </c>
      <c r="F26" s="139" t="e">
        <f t="shared" si="0"/>
        <v>#VALUE!</v>
      </c>
      <c r="G26" s="146"/>
    </row>
    <row r="27" spans="2:7" ht="16.5" customHeight="1" x14ac:dyDescent="0.3">
      <c r="B27" s="144" t="s">
        <v>586</v>
      </c>
      <c r="C27" s="144" t="s">
        <v>587</v>
      </c>
      <c r="D27" s="144" t="s">
        <v>575</v>
      </c>
      <c r="E27" s="61">
        <v>15222.708780999998</v>
      </c>
      <c r="F27" s="139">
        <f t="shared" si="0"/>
        <v>15983.844220049998</v>
      </c>
      <c r="G27" s="146"/>
    </row>
    <row r="28" spans="2:7" ht="16.5" customHeight="1" x14ac:dyDescent="0.3">
      <c r="B28" s="144" t="s">
        <v>588</v>
      </c>
      <c r="C28" s="144" t="s">
        <v>589</v>
      </c>
      <c r="D28" s="144" t="s">
        <v>575</v>
      </c>
      <c r="E28" s="61">
        <v>126.85978899999998</v>
      </c>
      <c r="F28" s="139">
        <f t="shared" si="0"/>
        <v>133.20277844999998</v>
      </c>
      <c r="G28" s="146"/>
    </row>
    <row r="29" spans="2:7" ht="16.5" customHeight="1" x14ac:dyDescent="0.3">
      <c r="B29" s="144" t="s">
        <v>590</v>
      </c>
      <c r="C29" s="144" t="s">
        <v>591</v>
      </c>
      <c r="D29" s="144" t="s">
        <v>575</v>
      </c>
      <c r="E29" s="61">
        <v>217.46962999999997</v>
      </c>
      <c r="F29" s="139">
        <f t="shared" si="0"/>
        <v>228.34311149999996</v>
      </c>
      <c r="G29" s="146"/>
    </row>
    <row r="30" spans="2:7" ht="16.5" customHeight="1" x14ac:dyDescent="0.3">
      <c r="B30" s="147" t="s">
        <v>592</v>
      </c>
      <c r="C30" s="147"/>
      <c r="D30" s="147"/>
      <c r="E30" s="155"/>
      <c r="F30" s="139">
        <f t="shared" si="0"/>
        <v>0</v>
      </c>
      <c r="G30" s="146"/>
    </row>
    <row r="31" spans="2:7" ht="16.5" customHeight="1" x14ac:dyDescent="0.3">
      <c r="B31" s="141" t="s">
        <v>593</v>
      </c>
      <c r="C31" s="142" t="s">
        <v>557</v>
      </c>
      <c r="D31" s="143" t="s">
        <v>94</v>
      </c>
      <c r="E31" s="154" t="s">
        <v>95</v>
      </c>
      <c r="F31" s="139" t="e">
        <f t="shared" si="0"/>
        <v>#VALUE!</v>
      </c>
      <c r="G31" s="146"/>
    </row>
    <row r="32" spans="2:7" ht="16.5" customHeight="1" x14ac:dyDescent="0.3">
      <c r="B32" s="144" t="s">
        <v>594</v>
      </c>
      <c r="C32" s="144" t="s">
        <v>595</v>
      </c>
      <c r="D32" s="144" t="s">
        <v>575</v>
      </c>
      <c r="E32" s="61">
        <v>4530.5671950000005</v>
      </c>
      <c r="F32" s="139">
        <f t="shared" si="0"/>
        <v>4757.0955547500007</v>
      </c>
      <c r="G32" s="146"/>
    </row>
    <row r="33" spans="2:7" ht="16.5" customHeight="1" x14ac:dyDescent="0.3">
      <c r="B33" s="144" t="s">
        <v>596</v>
      </c>
      <c r="C33" s="144" t="s">
        <v>597</v>
      </c>
      <c r="D33" s="144" t="s">
        <v>575</v>
      </c>
      <c r="E33" s="61">
        <v>6659.9360310000002</v>
      </c>
      <c r="F33" s="139">
        <f t="shared" si="0"/>
        <v>6992.9328325500001</v>
      </c>
      <c r="G33" s="146"/>
    </row>
    <row r="34" spans="2:7" ht="16.5" customHeight="1" x14ac:dyDescent="0.3">
      <c r="B34" s="144" t="s">
        <v>953</v>
      </c>
      <c r="C34" s="144" t="s">
        <v>598</v>
      </c>
      <c r="D34" s="144" t="s">
        <v>575</v>
      </c>
      <c r="E34" s="61">
        <v>15041.489098999999</v>
      </c>
      <c r="F34" s="139">
        <f t="shared" si="0"/>
        <v>15793.56355395</v>
      </c>
      <c r="G34" s="146"/>
    </row>
    <row r="35" spans="2:7" ht="16.5" customHeight="1" x14ac:dyDescent="0.3">
      <c r="B35" s="147" t="s">
        <v>599</v>
      </c>
      <c r="C35" s="147"/>
      <c r="D35" s="147"/>
      <c r="E35" s="155"/>
      <c r="F35" s="139">
        <f t="shared" si="0"/>
        <v>0</v>
      </c>
      <c r="G35" s="146"/>
    </row>
    <row r="36" spans="2:7" ht="16.5" customHeight="1" x14ac:dyDescent="0.3">
      <c r="B36" s="141" t="s">
        <v>600</v>
      </c>
      <c r="C36" s="142" t="s">
        <v>557</v>
      </c>
      <c r="D36" s="143" t="s">
        <v>94</v>
      </c>
      <c r="E36" s="154" t="s">
        <v>95</v>
      </c>
      <c r="F36" s="139" t="e">
        <f t="shared" si="0"/>
        <v>#VALUE!</v>
      </c>
      <c r="G36" s="146"/>
    </row>
    <row r="37" spans="2:7" ht="16.5" customHeight="1" x14ac:dyDescent="0.3">
      <c r="B37" s="144" t="s">
        <v>601</v>
      </c>
      <c r="C37" s="144" t="s">
        <v>602</v>
      </c>
      <c r="D37" s="144" t="s">
        <v>603</v>
      </c>
      <c r="E37" s="61">
        <v>1803.164391</v>
      </c>
      <c r="F37" s="139">
        <f t="shared" si="0"/>
        <v>1893.32261055</v>
      </c>
      <c r="G37" s="146"/>
    </row>
    <row r="38" spans="2:7" ht="16.5" customHeight="1" x14ac:dyDescent="0.3">
      <c r="B38" s="144" t="s">
        <v>604</v>
      </c>
      <c r="C38" s="144" t="s">
        <v>605</v>
      </c>
      <c r="D38" s="144" t="s">
        <v>603</v>
      </c>
      <c r="E38" s="61">
        <v>5409.4931729999998</v>
      </c>
      <c r="F38" s="139">
        <f t="shared" si="0"/>
        <v>5679.9678316500003</v>
      </c>
      <c r="G38" s="146"/>
    </row>
    <row r="39" spans="2:7" ht="16.5" customHeight="1" x14ac:dyDescent="0.3">
      <c r="B39" s="147" t="s">
        <v>606</v>
      </c>
      <c r="C39" s="147"/>
      <c r="D39" s="147"/>
      <c r="E39" s="151"/>
      <c r="F39" s="139">
        <f t="shared" si="0"/>
        <v>0</v>
      </c>
      <c r="G39" s="146"/>
    </row>
    <row r="40" spans="2:7" ht="16.5" customHeight="1" x14ac:dyDescent="0.3">
      <c r="B40" s="141" t="s">
        <v>607</v>
      </c>
      <c r="C40" s="142" t="s">
        <v>557</v>
      </c>
      <c r="D40" s="143" t="s">
        <v>94</v>
      </c>
      <c r="E40" s="60" t="s">
        <v>95</v>
      </c>
      <c r="F40" s="139" t="e">
        <f t="shared" si="0"/>
        <v>#VALUE!</v>
      </c>
      <c r="G40" s="146"/>
    </row>
    <row r="41" spans="2:7" ht="16.5" customHeight="1" x14ac:dyDescent="0.3">
      <c r="B41" s="144" t="s">
        <v>608</v>
      </c>
      <c r="C41" s="144" t="s">
        <v>609</v>
      </c>
      <c r="D41" s="144" t="s">
        <v>610</v>
      </c>
      <c r="E41" s="61">
        <v>1081.892623</v>
      </c>
      <c r="F41" s="139">
        <f t="shared" si="0"/>
        <v>1135.9872541499999</v>
      </c>
      <c r="G41" s="146"/>
    </row>
    <row r="42" spans="2:7" ht="16.5" customHeight="1" x14ac:dyDescent="0.3">
      <c r="B42" s="144" t="s">
        <v>611</v>
      </c>
      <c r="C42" s="144" t="s">
        <v>612</v>
      </c>
      <c r="D42" s="144" t="s">
        <v>613</v>
      </c>
      <c r="E42" s="61">
        <v>1839.4143389999999</v>
      </c>
      <c r="F42" s="139">
        <f t="shared" si="0"/>
        <v>1931.3850559499999</v>
      </c>
      <c r="G42" s="146"/>
    </row>
    <row r="43" spans="2:7" ht="16.5" customHeight="1" x14ac:dyDescent="0.3">
      <c r="B43" s="144" t="s">
        <v>614</v>
      </c>
      <c r="C43" s="144" t="s">
        <v>615</v>
      </c>
      <c r="D43" s="144" t="s">
        <v>610</v>
      </c>
      <c r="E43" s="61">
        <v>8100.6610580000006</v>
      </c>
      <c r="F43" s="139">
        <f t="shared" si="0"/>
        <v>8505.6941109000018</v>
      </c>
      <c r="G43" s="146"/>
    </row>
    <row r="44" spans="2:7" ht="16.5" customHeight="1" x14ac:dyDescent="0.3">
      <c r="B44" s="147" t="s">
        <v>616</v>
      </c>
      <c r="C44" s="147"/>
      <c r="D44" s="147"/>
      <c r="E44" s="155"/>
      <c r="F44" s="139">
        <f t="shared" si="0"/>
        <v>0</v>
      </c>
      <c r="G44" s="146"/>
    </row>
    <row r="45" spans="2:7" ht="16.5" customHeight="1" x14ac:dyDescent="0.3">
      <c r="B45" s="141" t="s">
        <v>616</v>
      </c>
      <c r="C45" s="142" t="s">
        <v>557</v>
      </c>
      <c r="D45" s="143" t="s">
        <v>94</v>
      </c>
      <c r="E45" s="154" t="s">
        <v>95</v>
      </c>
      <c r="F45" s="139" t="e">
        <f t="shared" si="0"/>
        <v>#VALUE!</v>
      </c>
      <c r="G45" s="146"/>
    </row>
    <row r="46" spans="2:7" ht="16.5" customHeight="1" x14ac:dyDescent="0.3">
      <c r="B46" s="144" t="s">
        <v>617</v>
      </c>
      <c r="C46" s="144" t="s">
        <v>618</v>
      </c>
      <c r="D46" s="144" t="s">
        <v>575</v>
      </c>
      <c r="E46" s="61">
        <v>2084.0564009999998</v>
      </c>
      <c r="F46" s="139">
        <f t="shared" si="0"/>
        <v>2188.2592210499997</v>
      </c>
    </row>
    <row r="47" spans="2:7" ht="16.5" customHeight="1" x14ac:dyDescent="0.3">
      <c r="B47" s="144" t="s">
        <v>619</v>
      </c>
      <c r="C47" s="144" t="s">
        <v>620</v>
      </c>
      <c r="D47" s="144" t="s">
        <v>613</v>
      </c>
      <c r="E47" s="61">
        <v>1081.892623</v>
      </c>
      <c r="F47" s="139">
        <f t="shared" si="0"/>
        <v>1135.9872541499999</v>
      </c>
      <c r="G47" s="146"/>
    </row>
    <row r="48" spans="2:7" ht="16.5" customHeight="1" x14ac:dyDescent="0.3">
      <c r="B48" s="144" t="s">
        <v>621</v>
      </c>
      <c r="C48" s="144" t="s">
        <v>622</v>
      </c>
      <c r="D48" s="144" t="s">
        <v>613</v>
      </c>
      <c r="E48" s="61">
        <v>1299.362253</v>
      </c>
      <c r="F48" s="139">
        <f t="shared" si="0"/>
        <v>1364.33036565</v>
      </c>
      <c r="G48" s="146"/>
    </row>
    <row r="49" spans="2:7" ht="16.5" customHeight="1" x14ac:dyDescent="0.3">
      <c r="B49" s="144" t="s">
        <v>623</v>
      </c>
      <c r="C49" s="144" t="s">
        <v>624</v>
      </c>
      <c r="D49" s="144" t="s">
        <v>613</v>
      </c>
      <c r="E49" s="61">
        <v>1515.028403</v>
      </c>
      <c r="F49" s="139">
        <f t="shared" si="0"/>
        <v>1590.7798231500001</v>
      </c>
      <c r="G49" s="146"/>
    </row>
    <row r="50" spans="2:7" ht="16.5" customHeight="1" x14ac:dyDescent="0.3">
      <c r="B50" s="147" t="s">
        <v>625</v>
      </c>
      <c r="C50" s="147"/>
      <c r="D50" s="147"/>
      <c r="E50" s="151"/>
      <c r="F50" s="139">
        <f t="shared" si="0"/>
        <v>0</v>
      </c>
      <c r="G50" s="146"/>
    </row>
    <row r="51" spans="2:7" ht="16.5" customHeight="1" x14ac:dyDescent="0.3">
      <c r="B51" s="141" t="s">
        <v>625</v>
      </c>
      <c r="C51" s="142" t="s">
        <v>557</v>
      </c>
      <c r="D51" s="143" t="s">
        <v>94</v>
      </c>
      <c r="E51" s="60" t="s">
        <v>95</v>
      </c>
      <c r="F51" s="139" t="e">
        <f t="shared" si="0"/>
        <v>#VALUE!</v>
      </c>
      <c r="G51" s="146"/>
    </row>
    <row r="52" spans="2:7" ht="16.5" customHeight="1" x14ac:dyDescent="0.3">
      <c r="B52" s="144" t="s">
        <v>626</v>
      </c>
      <c r="C52" s="144" t="s">
        <v>627</v>
      </c>
      <c r="D52" s="144" t="s">
        <v>575</v>
      </c>
      <c r="E52" s="61">
        <v>2890.4975119999995</v>
      </c>
      <c r="F52" s="139">
        <f t="shared" si="0"/>
        <v>3035.0223875999995</v>
      </c>
      <c r="G52" s="146"/>
    </row>
    <row r="53" spans="2:7" ht="16.5" customHeight="1" x14ac:dyDescent="0.3">
      <c r="B53" s="144" t="s">
        <v>628</v>
      </c>
      <c r="C53" s="144" t="s">
        <v>629</v>
      </c>
      <c r="D53" s="144" t="s">
        <v>575</v>
      </c>
      <c r="E53" s="61">
        <v>3968.783175</v>
      </c>
      <c r="F53" s="139">
        <f t="shared" si="0"/>
        <v>4167.22233375</v>
      </c>
      <c r="G53" s="146"/>
    </row>
    <row r="54" spans="2:7" ht="16.5" customHeight="1" x14ac:dyDescent="0.3">
      <c r="B54" s="144" t="s">
        <v>630</v>
      </c>
      <c r="C54" s="144" t="s">
        <v>631</v>
      </c>
      <c r="D54" s="144" t="s">
        <v>575</v>
      </c>
      <c r="E54" s="61">
        <v>217.46962999999997</v>
      </c>
      <c r="F54" s="139">
        <f t="shared" si="0"/>
        <v>228.34311149999996</v>
      </c>
      <c r="G54" s="146"/>
    </row>
    <row r="55" spans="2:7" ht="16.5" customHeight="1" x14ac:dyDescent="0.3">
      <c r="B55" s="144" t="s">
        <v>632</v>
      </c>
      <c r="C55" s="144" t="s">
        <v>633</v>
      </c>
      <c r="D55" s="144" t="s">
        <v>575</v>
      </c>
      <c r="E55" s="61">
        <v>308.07947100000001</v>
      </c>
      <c r="F55" s="139">
        <f t="shared" si="0"/>
        <v>323.48344455</v>
      </c>
      <c r="G55" s="146"/>
    </row>
    <row r="56" spans="2:7" ht="16.5" customHeight="1" x14ac:dyDescent="0.3">
      <c r="B56" s="144" t="s">
        <v>634</v>
      </c>
      <c r="C56" s="144" t="s">
        <v>635</v>
      </c>
      <c r="D56" s="144" t="s">
        <v>575</v>
      </c>
      <c r="E56" s="61">
        <v>380.56433799999996</v>
      </c>
      <c r="F56" s="139">
        <f t="shared" si="0"/>
        <v>399.59255489999998</v>
      </c>
      <c r="G56" s="146"/>
    </row>
    <row r="57" spans="2:7" ht="16.5" customHeight="1" x14ac:dyDescent="0.3">
      <c r="B57" s="147" t="s">
        <v>636</v>
      </c>
      <c r="C57" s="147"/>
      <c r="D57" s="147"/>
      <c r="E57" s="155"/>
      <c r="F57" s="139">
        <f t="shared" si="0"/>
        <v>0</v>
      </c>
      <c r="G57" s="146"/>
    </row>
    <row r="58" spans="2:7" ht="16.5" customHeight="1" x14ac:dyDescent="0.3">
      <c r="B58" s="141" t="s">
        <v>636</v>
      </c>
      <c r="C58" s="142" t="s">
        <v>557</v>
      </c>
      <c r="D58" s="143" t="s">
        <v>94</v>
      </c>
      <c r="E58" s="154" t="s">
        <v>95</v>
      </c>
      <c r="F58" s="139" t="e">
        <f t="shared" si="0"/>
        <v>#VALUE!</v>
      </c>
      <c r="G58" s="146"/>
    </row>
    <row r="59" spans="2:7" ht="16.5" customHeight="1" x14ac:dyDescent="0.3">
      <c r="B59" s="144" t="s">
        <v>637</v>
      </c>
      <c r="C59" s="144" t="s">
        <v>638</v>
      </c>
      <c r="D59" s="144" t="s">
        <v>639</v>
      </c>
      <c r="E59" s="61">
        <v>4349.3475129999997</v>
      </c>
      <c r="F59" s="139">
        <f t="shared" si="0"/>
        <v>4566.8148886500003</v>
      </c>
      <c r="G59" s="146"/>
    </row>
    <row r="60" spans="2:7" ht="16.5" customHeight="1" x14ac:dyDescent="0.3">
      <c r="B60" s="144" t="s">
        <v>640</v>
      </c>
      <c r="C60" s="144" t="s">
        <v>641</v>
      </c>
      <c r="D60" s="144" t="s">
        <v>639</v>
      </c>
      <c r="E60" s="61">
        <v>6886.4681479999999</v>
      </c>
      <c r="F60" s="139">
        <f t="shared" si="0"/>
        <v>7230.7915554000001</v>
      </c>
      <c r="G60" s="146"/>
    </row>
    <row r="61" spans="2:7" ht="16.5" customHeight="1" x14ac:dyDescent="0.3">
      <c r="B61" s="144" t="s">
        <v>642</v>
      </c>
      <c r="C61" s="144" t="s">
        <v>643</v>
      </c>
      <c r="D61" s="144" t="s">
        <v>639</v>
      </c>
      <c r="E61" s="61">
        <v>9967.2478289999999</v>
      </c>
      <c r="F61" s="139">
        <f t="shared" si="0"/>
        <v>10465.61022045</v>
      </c>
      <c r="G61" s="146"/>
    </row>
    <row r="62" spans="2:7" ht="16.5" customHeight="1" x14ac:dyDescent="0.3">
      <c r="B62" s="147" t="s">
        <v>644</v>
      </c>
      <c r="C62" s="147"/>
      <c r="D62" s="147"/>
      <c r="E62" s="151"/>
      <c r="F62" s="139">
        <f t="shared" si="0"/>
        <v>0</v>
      </c>
      <c r="G62" s="146"/>
    </row>
    <row r="63" spans="2:7" ht="16.5" customHeight="1" x14ac:dyDescent="0.3">
      <c r="B63" s="141" t="s">
        <v>644</v>
      </c>
      <c r="C63" s="142" t="s">
        <v>557</v>
      </c>
      <c r="D63" s="143" t="s">
        <v>94</v>
      </c>
      <c r="E63" s="60" t="s">
        <v>986</v>
      </c>
      <c r="F63" s="139" t="e">
        <f t="shared" si="0"/>
        <v>#VALUE!</v>
      </c>
      <c r="G63" s="146"/>
    </row>
    <row r="64" spans="2:7" ht="16.5" customHeight="1" x14ac:dyDescent="0.3">
      <c r="B64" s="144" t="s">
        <v>645</v>
      </c>
      <c r="C64" s="144" t="s">
        <v>646</v>
      </c>
      <c r="D64" s="144" t="s">
        <v>613</v>
      </c>
      <c r="E64" s="61">
        <v>8562.7727500000001</v>
      </c>
      <c r="F64" s="139">
        <f t="shared" si="0"/>
        <v>8990.9113875000003</v>
      </c>
      <c r="G64" s="146"/>
    </row>
    <row r="65" spans="2:7" ht="16.5" customHeight="1" x14ac:dyDescent="0.3">
      <c r="B65" s="144" t="s">
        <v>647</v>
      </c>
      <c r="C65" s="144" t="s">
        <v>648</v>
      </c>
      <c r="D65" s="144" t="s">
        <v>575</v>
      </c>
      <c r="E65" s="61">
        <v>17216.155341000001</v>
      </c>
      <c r="F65" s="139">
        <f t="shared" si="0"/>
        <v>18076.963108050004</v>
      </c>
      <c r="G65" s="146"/>
    </row>
    <row r="66" spans="2:7" ht="16.5" customHeight="1" x14ac:dyDescent="0.3">
      <c r="B66" s="144" t="s">
        <v>649</v>
      </c>
      <c r="C66" s="144" t="s">
        <v>650</v>
      </c>
      <c r="D66" s="144" t="s">
        <v>613</v>
      </c>
      <c r="E66" s="61">
        <v>25688.31825</v>
      </c>
      <c r="F66" s="139">
        <f t="shared" si="0"/>
        <v>26972.734162500001</v>
      </c>
      <c r="G66" s="146"/>
    </row>
    <row r="67" spans="2:7" ht="16.5" customHeight="1" x14ac:dyDescent="0.3">
      <c r="B67" s="147" t="s">
        <v>651</v>
      </c>
      <c r="C67" s="147"/>
      <c r="D67" s="147"/>
      <c r="E67" s="151"/>
      <c r="F67" s="139">
        <f t="shared" ref="F67:F123" si="1">E67*1.05</f>
        <v>0</v>
      </c>
      <c r="G67" s="146"/>
    </row>
    <row r="68" spans="2:7" ht="16.5" customHeight="1" x14ac:dyDescent="0.3">
      <c r="B68" s="141" t="s">
        <v>652</v>
      </c>
      <c r="C68" s="142" t="s">
        <v>557</v>
      </c>
      <c r="D68" s="143" t="s">
        <v>94</v>
      </c>
      <c r="E68" s="60" t="s">
        <v>95</v>
      </c>
      <c r="F68" s="139" t="e">
        <f t="shared" si="1"/>
        <v>#VALUE!</v>
      </c>
      <c r="G68" s="146"/>
    </row>
    <row r="69" spans="2:7" ht="16.5" customHeight="1" x14ac:dyDescent="0.3">
      <c r="B69" s="144" t="s">
        <v>653</v>
      </c>
      <c r="C69" s="144" t="s">
        <v>654</v>
      </c>
      <c r="D69" s="144" t="s">
        <v>613</v>
      </c>
      <c r="E69" s="61">
        <v>1948.149154</v>
      </c>
      <c r="F69" s="139">
        <f t="shared" si="1"/>
        <v>2045.5566117000001</v>
      </c>
      <c r="G69" s="146"/>
    </row>
    <row r="70" spans="2:7" ht="16.5" customHeight="1" x14ac:dyDescent="0.3">
      <c r="B70" s="144" t="s">
        <v>655</v>
      </c>
      <c r="C70" s="144" t="s">
        <v>656</v>
      </c>
      <c r="D70" s="144" t="s">
        <v>613</v>
      </c>
      <c r="E70" s="61">
        <v>2084.0564009999998</v>
      </c>
      <c r="F70" s="139">
        <f t="shared" si="1"/>
        <v>2188.2592210499997</v>
      </c>
      <c r="G70" s="146"/>
    </row>
    <row r="71" spans="2:7" ht="16.5" customHeight="1" x14ac:dyDescent="0.3">
      <c r="B71" s="144" t="s">
        <v>657</v>
      </c>
      <c r="C71" s="144" t="s">
        <v>658</v>
      </c>
      <c r="D71" s="144" t="s">
        <v>613</v>
      </c>
      <c r="E71" s="61">
        <v>1631.007196</v>
      </c>
      <c r="F71" s="139">
        <f t="shared" si="1"/>
        <v>1712.5575558</v>
      </c>
      <c r="G71" s="146"/>
    </row>
    <row r="72" spans="2:7" ht="16.5" customHeight="1" x14ac:dyDescent="0.3">
      <c r="B72" s="147" t="s">
        <v>659</v>
      </c>
      <c r="C72" s="147"/>
      <c r="D72" s="147"/>
      <c r="E72" s="151"/>
      <c r="F72" s="139">
        <f t="shared" si="1"/>
        <v>0</v>
      </c>
      <c r="G72" s="146"/>
    </row>
    <row r="73" spans="2:7" ht="16.5" customHeight="1" x14ac:dyDescent="0.3">
      <c r="B73" s="141" t="s">
        <v>660</v>
      </c>
      <c r="C73" s="142" t="s">
        <v>557</v>
      </c>
      <c r="D73" s="143" t="s">
        <v>94</v>
      </c>
      <c r="E73" s="60" t="s">
        <v>95</v>
      </c>
      <c r="F73" s="139" t="e">
        <f t="shared" si="1"/>
        <v>#VALUE!</v>
      </c>
      <c r="G73" s="146"/>
    </row>
    <row r="74" spans="2:7" ht="16.5" customHeight="1" x14ac:dyDescent="0.3">
      <c r="B74" s="144" t="s">
        <v>661</v>
      </c>
      <c r="C74" s="144" t="s">
        <v>662</v>
      </c>
      <c r="D74" s="144" t="s">
        <v>575</v>
      </c>
      <c r="E74" s="61">
        <v>1948.149154</v>
      </c>
      <c r="F74" s="139">
        <f t="shared" si="1"/>
        <v>2045.5566117000001</v>
      </c>
      <c r="G74" s="146"/>
    </row>
    <row r="75" spans="2:7" ht="16.5" customHeight="1" x14ac:dyDescent="0.3">
      <c r="B75" s="144" t="s">
        <v>663</v>
      </c>
      <c r="C75" s="144" t="s">
        <v>664</v>
      </c>
      <c r="D75" s="144" t="s">
        <v>575</v>
      </c>
      <c r="E75" s="61">
        <v>7611.3468759999987</v>
      </c>
      <c r="F75" s="139">
        <f t="shared" si="1"/>
        <v>7991.914219799999</v>
      </c>
      <c r="G75" s="146"/>
    </row>
    <row r="76" spans="2:7" ht="16.5" customHeight="1" x14ac:dyDescent="0.3">
      <c r="B76" s="144" t="s">
        <v>665</v>
      </c>
      <c r="C76" s="144" t="s">
        <v>666</v>
      </c>
      <c r="D76" s="144" t="s">
        <v>575</v>
      </c>
      <c r="E76" s="61">
        <v>12286.898834</v>
      </c>
      <c r="F76" s="139">
        <f t="shared" si="1"/>
        <v>12901.243775700001</v>
      </c>
      <c r="G76" s="146"/>
    </row>
    <row r="77" spans="2:7" ht="16.5" customHeight="1" x14ac:dyDescent="0.3">
      <c r="B77" s="144" t="s">
        <v>667</v>
      </c>
      <c r="C77" s="144" t="s">
        <v>668</v>
      </c>
      <c r="D77" s="144" t="s">
        <v>575</v>
      </c>
      <c r="E77" s="61">
        <v>5799.1199980000001</v>
      </c>
      <c r="F77" s="139">
        <f t="shared" si="1"/>
        <v>6089.0759979000004</v>
      </c>
      <c r="G77" s="146"/>
    </row>
    <row r="78" spans="2:7" ht="16.5" customHeight="1" x14ac:dyDescent="0.3">
      <c r="B78" s="147" t="s">
        <v>669</v>
      </c>
      <c r="C78" s="147"/>
      <c r="D78" s="147"/>
      <c r="E78" s="151"/>
      <c r="F78" s="139">
        <f t="shared" si="1"/>
        <v>0</v>
      </c>
      <c r="G78" s="146"/>
    </row>
    <row r="79" spans="2:7" ht="16.5" customHeight="1" x14ac:dyDescent="0.3">
      <c r="B79" s="141" t="s">
        <v>670</v>
      </c>
      <c r="C79" s="142" t="s">
        <v>557</v>
      </c>
      <c r="D79" s="143" t="s">
        <v>94</v>
      </c>
      <c r="E79" s="60" t="s">
        <v>95</v>
      </c>
      <c r="F79" s="139" t="e">
        <f t="shared" si="1"/>
        <v>#VALUE!</v>
      </c>
      <c r="G79" s="146"/>
    </row>
    <row r="80" spans="2:7" ht="16.5" customHeight="1" x14ac:dyDescent="0.3">
      <c r="B80" s="144" t="s">
        <v>671</v>
      </c>
      <c r="C80" s="144" t="s">
        <v>672</v>
      </c>
      <c r="D80" s="144" t="s">
        <v>613</v>
      </c>
      <c r="E80" s="61">
        <v>1263.127334</v>
      </c>
      <c r="F80" s="139">
        <f t="shared" si="1"/>
        <v>1326.2837007000001</v>
      </c>
      <c r="G80" s="146"/>
    </row>
    <row r="81" spans="2:7" ht="16.5" customHeight="1" x14ac:dyDescent="0.3">
      <c r="B81" s="144" t="s">
        <v>673</v>
      </c>
      <c r="C81" s="144" t="s">
        <v>674</v>
      </c>
      <c r="D81" s="144" t="s">
        <v>613</v>
      </c>
      <c r="E81" s="61">
        <v>253.70454899999999</v>
      </c>
      <c r="F81" s="139">
        <f t="shared" si="1"/>
        <v>266.38977645</v>
      </c>
      <c r="G81" s="146"/>
    </row>
    <row r="82" spans="2:7" ht="16.5" customHeight="1" x14ac:dyDescent="0.3">
      <c r="B82" s="144" t="s">
        <v>675</v>
      </c>
      <c r="C82" s="144" t="s">
        <v>676</v>
      </c>
      <c r="D82" s="144" t="s">
        <v>613</v>
      </c>
      <c r="E82" s="61">
        <v>2165.6037550000001</v>
      </c>
      <c r="F82" s="139">
        <f t="shared" si="1"/>
        <v>2273.8839427500002</v>
      </c>
      <c r="G82" s="146"/>
    </row>
    <row r="83" spans="2:7" ht="16.5" customHeight="1" x14ac:dyDescent="0.3">
      <c r="B83" s="144" t="s">
        <v>677</v>
      </c>
      <c r="C83" s="144" t="s">
        <v>678</v>
      </c>
      <c r="D83" s="144" t="s">
        <v>613</v>
      </c>
      <c r="E83" s="61">
        <v>1310.2432489999999</v>
      </c>
      <c r="F83" s="139">
        <f t="shared" si="1"/>
        <v>1375.7554114499999</v>
      </c>
      <c r="G83" s="146"/>
    </row>
    <row r="84" spans="2:7" ht="16.5" customHeight="1" x14ac:dyDescent="0.3">
      <c r="B84" s="144" t="s">
        <v>679</v>
      </c>
      <c r="C84" s="144" t="s">
        <v>680</v>
      </c>
      <c r="D84" s="144" t="s">
        <v>613</v>
      </c>
      <c r="E84" s="61">
        <v>1426.2220420000001</v>
      </c>
      <c r="F84" s="139">
        <f t="shared" si="1"/>
        <v>1497.5331441000001</v>
      </c>
      <c r="G84" s="146"/>
    </row>
    <row r="85" spans="2:7" ht="16.5" customHeight="1" x14ac:dyDescent="0.3">
      <c r="B85" s="147" t="s">
        <v>681</v>
      </c>
      <c r="C85" s="147"/>
      <c r="D85" s="147"/>
      <c r="E85" s="151"/>
      <c r="F85" s="139">
        <f t="shared" si="1"/>
        <v>0</v>
      </c>
      <c r="G85" s="146"/>
    </row>
    <row r="86" spans="2:7" ht="16.5" customHeight="1" x14ac:dyDescent="0.3">
      <c r="B86" s="141" t="s">
        <v>681</v>
      </c>
      <c r="C86" s="142" t="s">
        <v>557</v>
      </c>
      <c r="D86" s="143" t="s">
        <v>94</v>
      </c>
      <c r="E86" s="60" t="s">
        <v>95</v>
      </c>
      <c r="F86" s="139" t="e">
        <f t="shared" si="1"/>
        <v>#VALUE!</v>
      </c>
      <c r="G86" s="146"/>
    </row>
    <row r="87" spans="2:7" ht="16.5" customHeight="1" x14ac:dyDescent="0.3">
      <c r="B87" s="144" t="s">
        <v>682</v>
      </c>
      <c r="C87" s="144" t="s">
        <v>683</v>
      </c>
      <c r="D87" s="144" t="s">
        <v>575</v>
      </c>
      <c r="E87" s="61">
        <v>4802.396718</v>
      </c>
      <c r="F87" s="139">
        <f t="shared" si="1"/>
        <v>5042.5165539</v>
      </c>
      <c r="G87" s="146"/>
    </row>
    <row r="88" spans="2:7" ht="16.5" customHeight="1" x14ac:dyDescent="0.3">
      <c r="B88" s="147" t="s">
        <v>684</v>
      </c>
      <c r="C88" s="147"/>
      <c r="D88" s="147"/>
      <c r="E88" s="151"/>
      <c r="F88" s="139">
        <f t="shared" si="1"/>
        <v>0</v>
      </c>
      <c r="G88" s="146"/>
    </row>
    <row r="89" spans="2:7" ht="16.5" customHeight="1" x14ac:dyDescent="0.3">
      <c r="B89" s="141" t="s">
        <v>685</v>
      </c>
      <c r="C89" s="142" t="s">
        <v>557</v>
      </c>
      <c r="D89" s="143" t="s">
        <v>94</v>
      </c>
      <c r="E89" s="60" t="s">
        <v>95</v>
      </c>
      <c r="F89" s="139" t="e">
        <f t="shared" si="1"/>
        <v>#VALUE!</v>
      </c>
      <c r="G89" s="146"/>
    </row>
    <row r="90" spans="2:7" ht="16.5" customHeight="1" x14ac:dyDescent="0.3">
      <c r="B90" s="144" t="s">
        <v>686</v>
      </c>
      <c r="C90" s="144" t="s">
        <v>687</v>
      </c>
      <c r="D90" s="144" t="s">
        <v>613</v>
      </c>
      <c r="E90" s="61">
        <v>1444.3470159999997</v>
      </c>
      <c r="F90" s="139">
        <f t="shared" si="1"/>
        <v>1516.5643667999998</v>
      </c>
      <c r="G90" s="146"/>
    </row>
    <row r="91" spans="2:7" ht="16.5" customHeight="1" x14ac:dyDescent="0.3">
      <c r="B91" s="144" t="s">
        <v>688</v>
      </c>
      <c r="C91" s="144" t="s">
        <v>689</v>
      </c>
      <c r="D91" s="144" t="s">
        <v>613</v>
      </c>
      <c r="E91" s="61">
        <v>2885.0720430000001</v>
      </c>
      <c r="F91" s="139">
        <f t="shared" si="1"/>
        <v>3029.3256451500001</v>
      </c>
      <c r="G91" s="146"/>
    </row>
    <row r="92" spans="2:7" ht="16.5" customHeight="1" x14ac:dyDescent="0.3">
      <c r="B92" s="144" t="s">
        <v>690</v>
      </c>
      <c r="C92" s="144" t="s">
        <v>691</v>
      </c>
      <c r="D92" s="144" t="s">
        <v>613</v>
      </c>
      <c r="E92" s="61">
        <v>3388.859152</v>
      </c>
      <c r="F92" s="139">
        <f t="shared" si="1"/>
        <v>3558.3021096000002</v>
      </c>
      <c r="G92" s="146"/>
    </row>
    <row r="93" spans="2:7" ht="16.5" customHeight="1" x14ac:dyDescent="0.3">
      <c r="B93" s="144" t="s">
        <v>692</v>
      </c>
      <c r="C93" s="144" t="s">
        <v>693</v>
      </c>
      <c r="D93" s="144" t="s">
        <v>613</v>
      </c>
      <c r="E93" s="61">
        <v>54.359893</v>
      </c>
      <c r="F93" s="139">
        <f t="shared" si="1"/>
        <v>57.077887650000001</v>
      </c>
      <c r="G93" s="146"/>
    </row>
    <row r="94" spans="2:7" ht="16.5" customHeight="1" x14ac:dyDescent="0.3">
      <c r="B94" s="144" t="s">
        <v>694</v>
      </c>
      <c r="C94" s="144" t="s">
        <v>695</v>
      </c>
      <c r="D94" s="144" t="s">
        <v>575</v>
      </c>
      <c r="E94" s="61">
        <v>2346.8384659999997</v>
      </c>
      <c r="F94" s="139">
        <f t="shared" si="1"/>
        <v>2464.1803892999997</v>
      </c>
      <c r="G94" s="146"/>
    </row>
    <row r="95" spans="2:7" ht="16.5" customHeight="1" x14ac:dyDescent="0.3">
      <c r="B95" s="144" t="s">
        <v>696</v>
      </c>
      <c r="C95" s="144" t="s">
        <v>697</v>
      </c>
      <c r="D95" s="144" t="s">
        <v>575</v>
      </c>
      <c r="E95" s="61">
        <v>2899.5599990000001</v>
      </c>
      <c r="F95" s="139">
        <f t="shared" si="1"/>
        <v>3044.5379989500002</v>
      </c>
      <c r="G95" s="146"/>
    </row>
    <row r="96" spans="2:7" ht="16.5" customHeight="1" x14ac:dyDescent="0.3">
      <c r="B96" s="144" t="s">
        <v>698</v>
      </c>
      <c r="C96" s="144" t="s">
        <v>699</v>
      </c>
      <c r="D96" s="144" t="s">
        <v>610</v>
      </c>
      <c r="E96" s="61">
        <v>724.89375699999994</v>
      </c>
      <c r="F96" s="139">
        <f t="shared" si="1"/>
        <v>761.13844484999993</v>
      </c>
      <c r="G96" s="146"/>
    </row>
    <row r="97" spans="2:7" ht="16.5" customHeight="1" x14ac:dyDescent="0.3">
      <c r="B97" s="144" t="s">
        <v>700</v>
      </c>
      <c r="C97" s="144" t="s">
        <v>701</v>
      </c>
      <c r="D97" s="144" t="s">
        <v>613</v>
      </c>
      <c r="E97" s="61">
        <v>1377.2876179999998</v>
      </c>
      <c r="F97" s="139">
        <f t="shared" si="1"/>
        <v>1446.1519988999999</v>
      </c>
      <c r="G97" s="146"/>
    </row>
    <row r="98" spans="2:7" ht="16.5" customHeight="1" x14ac:dyDescent="0.3">
      <c r="B98" s="144" t="s">
        <v>702</v>
      </c>
      <c r="C98" s="144" t="s">
        <v>703</v>
      </c>
      <c r="D98" s="144" t="s">
        <v>613</v>
      </c>
      <c r="E98" s="61">
        <v>706.76878299999998</v>
      </c>
      <c r="F98" s="139">
        <f t="shared" si="1"/>
        <v>742.10722214999998</v>
      </c>
      <c r="G98" s="146"/>
    </row>
    <row r="99" spans="2:7" ht="16.5" customHeight="1" x14ac:dyDescent="0.3">
      <c r="B99" s="144" t="s">
        <v>704</v>
      </c>
      <c r="C99" s="144" t="s">
        <v>705</v>
      </c>
      <c r="D99" s="144" t="s">
        <v>613</v>
      </c>
      <c r="E99" s="61">
        <v>112.35680400000001</v>
      </c>
      <c r="F99" s="139">
        <f t="shared" si="1"/>
        <v>117.97464420000001</v>
      </c>
      <c r="G99" s="146"/>
    </row>
    <row r="100" spans="2:7" ht="16.5" customHeight="1" x14ac:dyDescent="0.3">
      <c r="B100" s="144" t="s">
        <v>706</v>
      </c>
      <c r="C100" s="144" t="s">
        <v>707</v>
      </c>
      <c r="D100" s="144" t="s">
        <v>613</v>
      </c>
      <c r="E100" s="61">
        <v>208.40714299999996</v>
      </c>
      <c r="F100" s="139">
        <f t="shared" si="1"/>
        <v>218.82750014999996</v>
      </c>
      <c r="G100" s="146"/>
    </row>
    <row r="101" spans="2:7" ht="16.5" customHeight="1" x14ac:dyDescent="0.3">
      <c r="B101" s="144" t="s">
        <v>708</v>
      </c>
      <c r="C101" s="144" t="s">
        <v>709</v>
      </c>
      <c r="D101" s="144" t="s">
        <v>575</v>
      </c>
      <c r="E101" s="61">
        <v>1803.164391</v>
      </c>
      <c r="F101" s="139">
        <f t="shared" si="1"/>
        <v>1893.32261055</v>
      </c>
      <c r="G101" s="146"/>
    </row>
    <row r="102" spans="2:7" ht="16.5" customHeight="1" x14ac:dyDescent="0.3">
      <c r="B102" s="144" t="s">
        <v>710</v>
      </c>
      <c r="C102" s="144" t="s">
        <v>711</v>
      </c>
      <c r="D102" s="144" t="s">
        <v>613</v>
      </c>
      <c r="E102" s="61">
        <v>2138.4313229999998</v>
      </c>
      <c r="F102" s="139">
        <f t="shared" si="1"/>
        <v>2245.35288915</v>
      </c>
      <c r="G102" s="146"/>
    </row>
    <row r="103" spans="2:7" ht="16.5" customHeight="1" x14ac:dyDescent="0.3">
      <c r="B103" s="144" t="s">
        <v>712</v>
      </c>
      <c r="C103" s="144" t="s">
        <v>713</v>
      </c>
      <c r="D103" s="144" t="s">
        <v>575</v>
      </c>
      <c r="E103" s="61">
        <v>2718.3403169999997</v>
      </c>
      <c r="F103" s="139">
        <f t="shared" si="1"/>
        <v>2854.2573328499998</v>
      </c>
      <c r="G103" s="146"/>
    </row>
    <row r="104" spans="2:7" ht="16.5" customHeight="1" x14ac:dyDescent="0.3">
      <c r="B104" s="144" t="s">
        <v>714</v>
      </c>
      <c r="C104" s="144" t="s">
        <v>715</v>
      </c>
      <c r="D104" s="144" t="s">
        <v>575</v>
      </c>
      <c r="E104" s="61">
        <v>2029.696508</v>
      </c>
      <c r="F104" s="139">
        <f t="shared" si="1"/>
        <v>2131.1813333999999</v>
      </c>
      <c r="G104" s="146"/>
    </row>
    <row r="105" spans="2:7" ht="16.5" customHeight="1" x14ac:dyDescent="0.3">
      <c r="B105" s="147" t="s">
        <v>716</v>
      </c>
      <c r="C105" s="147"/>
      <c r="D105" s="147"/>
      <c r="E105" s="151"/>
      <c r="F105" s="139">
        <f t="shared" si="1"/>
        <v>0</v>
      </c>
      <c r="G105" s="146"/>
    </row>
    <row r="106" spans="2:7" ht="16.5" customHeight="1" x14ac:dyDescent="0.3">
      <c r="B106" s="141" t="s">
        <v>716</v>
      </c>
      <c r="C106" s="142" t="s">
        <v>557</v>
      </c>
      <c r="D106" s="143" t="s">
        <v>94</v>
      </c>
      <c r="E106" s="60" t="s">
        <v>95</v>
      </c>
      <c r="F106" s="139" t="e">
        <f t="shared" si="1"/>
        <v>#VALUE!</v>
      </c>
      <c r="G106" s="146"/>
    </row>
    <row r="107" spans="2:7" ht="16.5" customHeight="1" x14ac:dyDescent="0.3">
      <c r="B107" s="144" t="s">
        <v>717</v>
      </c>
      <c r="C107" s="144" t="s">
        <v>705</v>
      </c>
      <c r="D107" s="144" t="s">
        <v>610</v>
      </c>
      <c r="E107" s="61">
        <v>9242.3540720000001</v>
      </c>
      <c r="F107" s="139">
        <f t="shared" si="1"/>
        <v>9704.4717756000009</v>
      </c>
      <c r="G107" s="146"/>
    </row>
    <row r="108" spans="2:7" ht="16.5" customHeight="1" x14ac:dyDescent="0.3">
      <c r="B108" s="144" t="s">
        <v>718</v>
      </c>
      <c r="C108" s="144" t="s">
        <v>719</v>
      </c>
      <c r="D108" s="144" t="s">
        <v>610</v>
      </c>
      <c r="E108" s="61">
        <v>21918.879731000001</v>
      </c>
      <c r="F108" s="139">
        <f t="shared" si="1"/>
        <v>23014.823717550003</v>
      </c>
      <c r="G108" s="146"/>
    </row>
    <row r="109" spans="2:7" ht="16.5" customHeight="1" x14ac:dyDescent="0.3">
      <c r="B109" s="138" t="s">
        <v>720</v>
      </c>
      <c r="C109" s="138"/>
      <c r="D109" s="138"/>
      <c r="E109" s="150"/>
      <c r="F109" s="139">
        <f t="shared" si="1"/>
        <v>0</v>
      </c>
      <c r="G109" s="146"/>
    </row>
    <row r="110" spans="2:7" ht="16.5" customHeight="1" x14ac:dyDescent="0.3">
      <c r="B110" s="141" t="s">
        <v>720</v>
      </c>
      <c r="C110" s="142" t="s">
        <v>557</v>
      </c>
      <c r="D110" s="143" t="s">
        <v>94</v>
      </c>
      <c r="E110" s="60" t="s">
        <v>95</v>
      </c>
      <c r="F110" s="139" t="e">
        <f t="shared" si="1"/>
        <v>#VALUE!</v>
      </c>
      <c r="G110" s="146"/>
    </row>
    <row r="111" spans="2:7" ht="16.5" customHeight="1" x14ac:dyDescent="0.3">
      <c r="B111" s="148" t="s">
        <v>62</v>
      </c>
      <c r="C111" s="144" t="s">
        <v>721</v>
      </c>
      <c r="D111" s="144" t="s">
        <v>613</v>
      </c>
      <c r="E111" s="61">
        <v>13247.372166000001</v>
      </c>
      <c r="F111" s="139">
        <f t="shared" si="1"/>
        <v>13909.740774300002</v>
      </c>
      <c r="G111" s="146"/>
    </row>
    <row r="112" spans="2:7" ht="16.5" customHeight="1" x14ac:dyDescent="0.3">
      <c r="B112" s="148" t="s">
        <v>722</v>
      </c>
      <c r="C112" s="144" t="s">
        <v>723</v>
      </c>
      <c r="D112" s="144" t="s">
        <v>613</v>
      </c>
      <c r="E112" s="61">
        <v>18076.956344999999</v>
      </c>
      <c r="F112" s="139">
        <f t="shared" si="1"/>
        <v>18980.804162249999</v>
      </c>
      <c r="G112" s="146"/>
    </row>
    <row r="113" spans="2:7" ht="16.5" customHeight="1" x14ac:dyDescent="0.3">
      <c r="B113" s="147" t="s">
        <v>724</v>
      </c>
      <c r="C113" s="147"/>
      <c r="D113" s="147"/>
      <c r="E113" s="151"/>
      <c r="F113" s="139">
        <f t="shared" si="1"/>
        <v>0</v>
      </c>
      <c r="G113" s="146"/>
    </row>
    <row r="114" spans="2:7" ht="16.5" customHeight="1" x14ac:dyDescent="0.3">
      <c r="B114" s="141" t="s">
        <v>724</v>
      </c>
      <c r="C114" s="142" t="s">
        <v>557</v>
      </c>
      <c r="D114" s="143" t="s">
        <v>94</v>
      </c>
      <c r="E114" s="60" t="s">
        <v>95</v>
      </c>
      <c r="F114" s="139" t="e">
        <f t="shared" si="1"/>
        <v>#VALUE!</v>
      </c>
      <c r="G114" s="146"/>
    </row>
    <row r="115" spans="2:7" ht="16.5" customHeight="1" x14ac:dyDescent="0.3">
      <c r="B115" s="148" t="s">
        <v>725</v>
      </c>
      <c r="C115" s="144" t="s">
        <v>726</v>
      </c>
      <c r="D115" s="144" t="s">
        <v>613</v>
      </c>
      <c r="E115" s="61">
        <v>11868.281068</v>
      </c>
      <c r="F115" s="139">
        <f t="shared" si="1"/>
        <v>12461.6951214</v>
      </c>
      <c r="G115" s="146"/>
    </row>
    <row r="116" spans="2:7" ht="16.5" customHeight="1" x14ac:dyDescent="0.3">
      <c r="B116" s="148" t="s">
        <v>727</v>
      </c>
      <c r="C116" s="144" t="s">
        <v>728</v>
      </c>
      <c r="D116" s="144" t="s">
        <v>613</v>
      </c>
      <c r="E116" s="61">
        <v>11978.819363000001</v>
      </c>
      <c r="F116" s="139">
        <f t="shared" si="1"/>
        <v>12577.760331150001</v>
      </c>
      <c r="G116" s="146"/>
    </row>
    <row r="117" spans="2:7" ht="16.5" customHeight="1" x14ac:dyDescent="0.3">
      <c r="B117" s="148" t="s">
        <v>967</v>
      </c>
      <c r="C117" s="144" t="s">
        <v>968</v>
      </c>
      <c r="D117" s="144" t="s">
        <v>613</v>
      </c>
      <c r="E117" s="61">
        <v>12089.372686999999</v>
      </c>
      <c r="F117" s="139">
        <f t="shared" si="1"/>
        <v>12693.841321349999</v>
      </c>
      <c r="G117" s="146"/>
    </row>
    <row r="118" spans="2:7" ht="16.5" customHeight="1" x14ac:dyDescent="0.3">
      <c r="B118" s="147" t="s">
        <v>61</v>
      </c>
      <c r="C118" s="147"/>
      <c r="D118" s="147"/>
      <c r="E118" s="151"/>
      <c r="F118" s="139">
        <f t="shared" si="1"/>
        <v>0</v>
      </c>
    </row>
    <row r="119" spans="2:7" ht="16.5" customHeight="1" x14ac:dyDescent="0.3">
      <c r="B119" s="141" t="s">
        <v>61</v>
      </c>
      <c r="C119" s="142" t="s">
        <v>557</v>
      </c>
      <c r="D119" s="143" t="s">
        <v>94</v>
      </c>
      <c r="E119" s="60" t="s">
        <v>95</v>
      </c>
      <c r="F119" s="139" t="e">
        <f t="shared" si="1"/>
        <v>#VALUE!</v>
      </c>
    </row>
    <row r="120" spans="2:7" ht="16.5" customHeight="1" x14ac:dyDescent="0.3">
      <c r="B120" s="144" t="s">
        <v>729</v>
      </c>
      <c r="C120" s="144" t="s">
        <v>730</v>
      </c>
      <c r="D120" s="144" t="s">
        <v>575</v>
      </c>
      <c r="E120" s="61">
        <v>5768.3255769999996</v>
      </c>
      <c r="F120" s="139">
        <f t="shared" si="1"/>
        <v>6056.7418558499994</v>
      </c>
    </row>
    <row r="121" spans="2:7" ht="16.5" customHeight="1" x14ac:dyDescent="0.3">
      <c r="B121" s="147" t="s">
        <v>61</v>
      </c>
      <c r="C121" s="147"/>
      <c r="D121" s="147"/>
      <c r="E121" s="151"/>
      <c r="F121" s="139">
        <f t="shared" si="1"/>
        <v>0</v>
      </c>
    </row>
    <row r="122" spans="2:7" ht="16.5" customHeight="1" x14ac:dyDescent="0.3">
      <c r="B122" s="141" t="s">
        <v>731</v>
      </c>
      <c r="C122" s="142" t="s">
        <v>557</v>
      </c>
      <c r="D122" s="143" t="s">
        <v>94</v>
      </c>
      <c r="E122" s="60" t="s">
        <v>95</v>
      </c>
      <c r="F122" s="139" t="e">
        <f t="shared" si="1"/>
        <v>#VALUE!</v>
      </c>
    </row>
    <row r="123" spans="2:7" ht="16.5" customHeight="1" x14ac:dyDescent="0.3">
      <c r="B123" s="144" t="s">
        <v>732</v>
      </c>
      <c r="C123" s="144" t="s">
        <v>733</v>
      </c>
      <c r="D123" s="144" t="s">
        <v>734</v>
      </c>
      <c r="E123" s="61">
        <v>51099.366479000004</v>
      </c>
      <c r="F123" s="139">
        <f t="shared" si="1"/>
        <v>53654.334802950005</v>
      </c>
    </row>
  </sheetData>
  <sheetProtection selectLockedCells="1" selectUnlockedCells="1"/>
  <autoFilter ref="B89:E89" xr:uid="{00000000-0009-0000-0000-000007000000}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65"/>
  <sheetViews>
    <sheetView workbookViewId="0">
      <pane ySplit="4" topLeftCell="A161" activePane="bottomLeft" state="frozen"/>
      <selection pane="bottomLeft" activeCell="C352" sqref="C352"/>
    </sheetView>
  </sheetViews>
  <sheetFormatPr defaultColWidth="37.5" defaultRowHeight="15" customHeight="1" x14ac:dyDescent="0.3"/>
  <cols>
    <col min="1" max="1" width="9.625" style="62" customWidth="1"/>
    <col min="2" max="2" width="32" style="63" customWidth="1"/>
    <col min="3" max="3" width="15.625" style="63" customWidth="1"/>
    <col min="4" max="4" width="18.5" style="62" customWidth="1"/>
    <col min="5" max="5" width="12.5" style="63" customWidth="1"/>
    <col min="6" max="6" width="23.625" style="62" customWidth="1"/>
    <col min="7" max="16384" width="37.5" style="62"/>
  </cols>
  <sheetData>
    <row r="1" spans="2:6" ht="15" customHeight="1" x14ac:dyDescent="0.3">
      <c r="B1" s="361" t="s">
        <v>735</v>
      </c>
      <c r="C1" s="361"/>
      <c r="D1" s="361"/>
      <c r="E1" s="361"/>
      <c r="F1" s="361"/>
    </row>
    <row r="2" spans="2:6" ht="15" customHeight="1" x14ac:dyDescent="0.3">
      <c r="B2" s="361"/>
      <c r="C2" s="361"/>
      <c r="D2" s="361"/>
      <c r="E2" s="361"/>
      <c r="F2" s="361"/>
    </row>
    <row r="3" spans="2:6" ht="15" customHeight="1" x14ac:dyDescent="0.3">
      <c r="B3" s="361"/>
      <c r="C3" s="361"/>
      <c r="D3" s="361"/>
      <c r="E3" s="361"/>
      <c r="F3" s="361"/>
    </row>
    <row r="4" spans="2:6" ht="15" customHeight="1" x14ac:dyDescent="0.3">
      <c r="B4" s="64"/>
      <c r="C4" s="65" t="s">
        <v>17</v>
      </c>
      <c r="D4" s="66" t="s">
        <v>736</v>
      </c>
      <c r="E4" s="65" t="s">
        <v>737</v>
      </c>
      <c r="F4" s="67" t="s">
        <v>736</v>
      </c>
    </row>
    <row r="5" spans="2:6" ht="15" customHeight="1" x14ac:dyDescent="0.3">
      <c r="B5" s="68" t="s">
        <v>738</v>
      </c>
      <c r="C5" s="69"/>
      <c r="D5" s="69"/>
      <c r="E5" s="69"/>
      <c r="F5" s="70"/>
    </row>
    <row r="6" spans="2:6" ht="15" customHeight="1" x14ac:dyDescent="0.3">
      <c r="B6" s="71" t="s">
        <v>739</v>
      </c>
      <c r="C6" s="72" t="s">
        <v>90</v>
      </c>
      <c r="D6" s="27" t="s">
        <v>740</v>
      </c>
      <c r="E6" s="73" t="s">
        <v>741</v>
      </c>
      <c r="F6" s="74" t="s">
        <v>742</v>
      </c>
    </row>
    <row r="7" spans="2:6" ht="15" customHeight="1" x14ac:dyDescent="0.3">
      <c r="B7" s="75"/>
      <c r="C7" s="76" t="s">
        <v>115</v>
      </c>
      <c r="D7" s="22" t="s">
        <v>743</v>
      </c>
      <c r="E7" s="77" t="s">
        <v>741</v>
      </c>
      <c r="F7" s="78" t="s">
        <v>744</v>
      </c>
    </row>
    <row r="8" spans="2:6" ht="15" customHeight="1" x14ac:dyDescent="0.3">
      <c r="B8" s="75"/>
      <c r="C8" s="72" t="s">
        <v>745</v>
      </c>
      <c r="D8" s="27" t="s">
        <v>746</v>
      </c>
      <c r="E8" s="73" t="s">
        <v>337</v>
      </c>
      <c r="F8" s="74" t="s">
        <v>747</v>
      </c>
    </row>
    <row r="9" spans="2:6" ht="15" customHeight="1" x14ac:dyDescent="0.3">
      <c r="B9" s="75"/>
      <c r="C9" s="76" t="s">
        <v>124</v>
      </c>
      <c r="D9" s="22" t="s">
        <v>748</v>
      </c>
      <c r="E9" s="77" t="s">
        <v>337</v>
      </c>
      <c r="F9" s="78" t="s">
        <v>749</v>
      </c>
    </row>
    <row r="10" spans="2:6" ht="15" customHeight="1" x14ac:dyDescent="0.3">
      <c r="B10" s="75"/>
      <c r="C10" s="79"/>
      <c r="D10" s="69"/>
      <c r="E10" s="73" t="s">
        <v>445</v>
      </c>
      <c r="F10" s="74" t="s">
        <v>750</v>
      </c>
    </row>
    <row r="11" spans="2:6" ht="15" customHeight="1" x14ac:dyDescent="0.3">
      <c r="B11" s="75"/>
      <c r="C11" s="79"/>
      <c r="D11" s="69"/>
      <c r="E11" s="77" t="s">
        <v>471</v>
      </c>
      <c r="F11" s="78" t="s">
        <v>414</v>
      </c>
    </row>
    <row r="12" spans="2:6" ht="15" customHeight="1" x14ac:dyDescent="0.3">
      <c r="B12" s="75"/>
      <c r="C12" s="79"/>
      <c r="D12" s="69"/>
      <c r="E12" s="80"/>
      <c r="F12" s="81"/>
    </row>
    <row r="13" spans="2:6" ht="15" customHeight="1" x14ac:dyDescent="0.3">
      <c r="B13" s="71" t="s">
        <v>751</v>
      </c>
      <c r="C13" s="72" t="s">
        <v>752</v>
      </c>
      <c r="D13" s="74" t="s">
        <v>753</v>
      </c>
      <c r="E13" s="79"/>
      <c r="F13" s="70"/>
    </row>
    <row r="14" spans="2:6" ht="15" customHeight="1" x14ac:dyDescent="0.3">
      <c r="B14" s="75"/>
      <c r="C14" s="72" t="s">
        <v>124</v>
      </c>
      <c r="D14" s="74" t="s">
        <v>754</v>
      </c>
      <c r="E14" s="79"/>
      <c r="F14" s="70"/>
    </row>
    <row r="15" spans="2:6" ht="15" customHeight="1" x14ac:dyDescent="0.3">
      <c r="B15" s="75"/>
      <c r="C15" s="72" t="s">
        <v>124</v>
      </c>
      <c r="D15" s="74" t="s">
        <v>755</v>
      </c>
      <c r="E15" s="79"/>
      <c r="F15" s="70"/>
    </row>
    <row r="16" spans="2:6" ht="15" customHeight="1" x14ac:dyDescent="0.3">
      <c r="B16" s="75"/>
      <c r="C16" s="72" t="s">
        <v>124</v>
      </c>
      <c r="D16" s="74" t="s">
        <v>756</v>
      </c>
      <c r="E16" s="79"/>
      <c r="F16" s="70"/>
    </row>
    <row r="17" spans="2:6" ht="15" customHeight="1" x14ac:dyDescent="0.3">
      <c r="B17" s="75"/>
      <c r="C17" s="72" t="s">
        <v>124</v>
      </c>
      <c r="D17" s="74" t="s">
        <v>757</v>
      </c>
      <c r="E17" s="79"/>
      <c r="F17" s="70"/>
    </row>
    <row r="18" spans="2:6" ht="15" customHeight="1" x14ac:dyDescent="0.3">
      <c r="B18" s="75"/>
      <c r="C18" s="72" t="s">
        <v>124</v>
      </c>
      <c r="D18" s="74" t="s">
        <v>758</v>
      </c>
      <c r="E18" s="79"/>
      <c r="F18" s="70"/>
    </row>
    <row r="19" spans="2:6" ht="15" customHeight="1" x14ac:dyDescent="0.3">
      <c r="B19" s="75"/>
      <c r="C19" s="79"/>
      <c r="D19" s="69"/>
      <c r="E19" s="69"/>
      <c r="F19" s="70"/>
    </row>
    <row r="20" spans="2:6" ht="15" customHeight="1" x14ac:dyDescent="0.3">
      <c r="B20" s="71" t="s">
        <v>759</v>
      </c>
      <c r="C20" s="72" t="s">
        <v>124</v>
      </c>
      <c r="D20" s="27" t="s">
        <v>760</v>
      </c>
      <c r="E20" s="73" t="s">
        <v>741</v>
      </c>
      <c r="F20" s="74" t="s">
        <v>761</v>
      </c>
    </row>
    <row r="21" spans="2:6" ht="15" customHeight="1" x14ac:dyDescent="0.3">
      <c r="B21" s="75"/>
      <c r="C21" s="76" t="s">
        <v>745</v>
      </c>
      <c r="D21" s="22" t="s">
        <v>762</v>
      </c>
      <c r="E21" s="77" t="s">
        <v>337</v>
      </c>
      <c r="F21" s="78" t="s">
        <v>747</v>
      </c>
    </row>
    <row r="22" spans="2:6" ht="15" customHeight="1" x14ac:dyDescent="0.3">
      <c r="B22" s="75"/>
      <c r="C22" s="72" t="s">
        <v>745</v>
      </c>
      <c r="D22" s="22" t="s">
        <v>763</v>
      </c>
      <c r="E22" s="73" t="s">
        <v>337</v>
      </c>
      <c r="F22" s="74" t="s">
        <v>749</v>
      </c>
    </row>
    <row r="23" spans="2:6" ht="15" customHeight="1" x14ac:dyDescent="0.3">
      <c r="B23" s="75"/>
      <c r="C23" s="79"/>
      <c r="D23" s="69"/>
      <c r="E23" s="77" t="s">
        <v>337</v>
      </c>
      <c r="F23" s="78" t="s">
        <v>351</v>
      </c>
    </row>
    <row r="24" spans="2:6" ht="15" customHeight="1" x14ac:dyDescent="0.3">
      <c r="B24" s="75"/>
      <c r="C24" s="79"/>
      <c r="D24" s="69"/>
      <c r="E24" s="73" t="s">
        <v>380</v>
      </c>
      <c r="F24" s="74" t="s">
        <v>371</v>
      </c>
    </row>
    <row r="25" spans="2:6" ht="15" customHeight="1" x14ac:dyDescent="0.3">
      <c r="B25" s="75"/>
      <c r="C25" s="79"/>
      <c r="D25" s="69"/>
      <c r="E25" s="77" t="s">
        <v>418</v>
      </c>
      <c r="F25" s="78" t="s">
        <v>325</v>
      </c>
    </row>
    <row r="26" spans="2:6" ht="15" customHeight="1" x14ac:dyDescent="0.3">
      <c r="B26" s="75"/>
      <c r="C26" s="79"/>
      <c r="D26" s="69"/>
      <c r="E26" s="73" t="s">
        <v>764</v>
      </c>
      <c r="F26" s="74" t="s">
        <v>409</v>
      </c>
    </row>
    <row r="27" spans="2:6" ht="15" customHeight="1" x14ac:dyDescent="0.3">
      <c r="B27" s="75"/>
      <c r="C27" s="79"/>
      <c r="D27" s="69"/>
      <c r="E27" s="77" t="s">
        <v>471</v>
      </c>
      <c r="F27" s="78" t="s">
        <v>416</v>
      </c>
    </row>
    <row r="28" spans="2:6" ht="15" customHeight="1" x14ac:dyDescent="0.3">
      <c r="B28" s="75"/>
      <c r="C28" s="79"/>
      <c r="D28" s="69"/>
      <c r="E28" s="73" t="s">
        <v>471</v>
      </c>
      <c r="F28" s="74" t="s">
        <v>765</v>
      </c>
    </row>
    <row r="29" spans="2:6" ht="15" customHeight="1" x14ac:dyDescent="0.3">
      <c r="B29" s="75"/>
      <c r="C29" s="79"/>
      <c r="D29" s="69"/>
      <c r="E29" s="77" t="s">
        <v>445</v>
      </c>
      <c r="F29" s="78" t="s">
        <v>390</v>
      </c>
    </row>
    <row r="30" spans="2:6" ht="15" customHeight="1" x14ac:dyDescent="0.3">
      <c r="B30" s="75"/>
      <c r="C30" s="79"/>
      <c r="D30" s="69"/>
      <c r="E30" s="80"/>
      <c r="F30" s="82"/>
    </row>
    <row r="31" spans="2:6" ht="15" customHeight="1" x14ac:dyDescent="0.3">
      <c r="B31" s="71" t="s">
        <v>766</v>
      </c>
      <c r="C31" s="72" t="s">
        <v>90</v>
      </c>
      <c r="D31" s="27" t="s">
        <v>767</v>
      </c>
      <c r="E31" s="73" t="s">
        <v>741</v>
      </c>
      <c r="F31" s="74" t="s">
        <v>761</v>
      </c>
    </row>
    <row r="32" spans="2:6" ht="15" customHeight="1" x14ac:dyDescent="0.3">
      <c r="B32" s="75"/>
      <c r="C32" s="76" t="s">
        <v>124</v>
      </c>
      <c r="D32" s="22" t="s">
        <v>768</v>
      </c>
      <c r="E32" s="77" t="s">
        <v>337</v>
      </c>
      <c r="F32" s="78" t="s">
        <v>351</v>
      </c>
    </row>
    <row r="33" spans="2:6" ht="15" customHeight="1" x14ac:dyDescent="0.3">
      <c r="B33" s="75"/>
      <c r="C33" s="72" t="s">
        <v>745</v>
      </c>
      <c r="D33" s="27" t="s">
        <v>769</v>
      </c>
      <c r="E33" s="73" t="s">
        <v>380</v>
      </c>
      <c r="F33" s="74" t="s">
        <v>371</v>
      </c>
    </row>
    <row r="34" spans="2:6" ht="15" customHeight="1" x14ac:dyDescent="0.3">
      <c r="B34" s="75"/>
      <c r="C34" s="79"/>
      <c r="D34" s="69"/>
      <c r="E34" s="77" t="s">
        <v>418</v>
      </c>
      <c r="F34" s="78" t="s">
        <v>325</v>
      </c>
    </row>
    <row r="35" spans="2:6" ht="15" customHeight="1" x14ac:dyDescent="0.3">
      <c r="B35" s="75"/>
      <c r="C35" s="79"/>
      <c r="D35" s="69"/>
      <c r="E35" s="73" t="s">
        <v>764</v>
      </c>
      <c r="F35" s="74" t="s">
        <v>409</v>
      </c>
    </row>
    <row r="36" spans="2:6" ht="15" customHeight="1" x14ac:dyDescent="0.3">
      <c r="B36" s="75"/>
      <c r="C36" s="79"/>
      <c r="D36" s="69"/>
      <c r="E36" s="77" t="s">
        <v>471</v>
      </c>
      <c r="F36" s="78" t="s">
        <v>416</v>
      </c>
    </row>
    <row r="37" spans="2:6" ht="15" customHeight="1" x14ac:dyDescent="0.3">
      <c r="B37" s="75"/>
      <c r="C37" s="79"/>
      <c r="D37" s="69"/>
      <c r="E37" s="73" t="s">
        <v>471</v>
      </c>
      <c r="F37" s="74" t="s">
        <v>765</v>
      </c>
    </row>
    <row r="38" spans="2:6" ht="15" customHeight="1" x14ac:dyDescent="0.3">
      <c r="B38" s="75"/>
      <c r="C38" s="79"/>
      <c r="D38" s="69"/>
      <c r="E38" s="77" t="s">
        <v>445</v>
      </c>
      <c r="F38" s="78" t="s">
        <v>390</v>
      </c>
    </row>
    <row r="39" spans="2:6" ht="15" customHeight="1" x14ac:dyDescent="0.3">
      <c r="B39" s="75"/>
      <c r="C39" s="79"/>
      <c r="D39" s="69"/>
      <c r="E39" s="79"/>
      <c r="F39" s="70"/>
    </row>
    <row r="40" spans="2:6" ht="15" customHeight="1" x14ac:dyDescent="0.3">
      <c r="B40" s="83" t="s">
        <v>770</v>
      </c>
      <c r="C40" s="72" t="s">
        <v>90</v>
      </c>
      <c r="D40" s="27" t="s">
        <v>105</v>
      </c>
      <c r="E40" s="73" t="s">
        <v>741</v>
      </c>
      <c r="F40" s="74" t="s">
        <v>761</v>
      </c>
    </row>
    <row r="41" spans="2:6" ht="15" customHeight="1" x14ac:dyDescent="0.3">
      <c r="B41" s="75"/>
      <c r="C41" s="79"/>
      <c r="D41" s="69"/>
      <c r="E41" s="77" t="s">
        <v>337</v>
      </c>
      <c r="F41" s="78" t="s">
        <v>351</v>
      </c>
    </row>
    <row r="42" spans="2:6" ht="15" customHeight="1" x14ac:dyDescent="0.3">
      <c r="B42" s="75"/>
      <c r="C42" s="79"/>
      <c r="D42" s="69"/>
      <c r="E42" s="73" t="s">
        <v>380</v>
      </c>
      <c r="F42" s="74" t="s">
        <v>371</v>
      </c>
    </row>
    <row r="43" spans="2:6" ht="15" customHeight="1" x14ac:dyDescent="0.3">
      <c r="B43" s="75"/>
      <c r="C43" s="79"/>
      <c r="D43" s="69"/>
      <c r="E43" s="77" t="s">
        <v>418</v>
      </c>
      <c r="F43" s="78" t="s">
        <v>325</v>
      </c>
    </row>
    <row r="44" spans="2:6" ht="15" customHeight="1" x14ac:dyDescent="0.3">
      <c r="B44" s="75"/>
      <c r="C44" s="79"/>
      <c r="D44" s="69"/>
      <c r="E44" s="73" t="s">
        <v>764</v>
      </c>
      <c r="F44" s="74" t="s">
        <v>409</v>
      </c>
    </row>
    <row r="45" spans="2:6" ht="15" customHeight="1" x14ac:dyDescent="0.3">
      <c r="B45" s="75"/>
      <c r="C45" s="79"/>
      <c r="D45" s="69"/>
      <c r="E45" s="77" t="s">
        <v>471</v>
      </c>
      <c r="F45" s="78" t="s">
        <v>416</v>
      </c>
    </row>
    <row r="46" spans="2:6" ht="15" customHeight="1" x14ac:dyDescent="0.3">
      <c r="B46" s="75"/>
      <c r="C46" s="79"/>
      <c r="D46" s="69"/>
      <c r="E46" s="73" t="s">
        <v>471</v>
      </c>
      <c r="F46" s="74" t="s">
        <v>765</v>
      </c>
    </row>
    <row r="47" spans="2:6" ht="15" customHeight="1" x14ac:dyDescent="0.3">
      <c r="B47" s="84"/>
      <c r="C47" s="79"/>
      <c r="D47" s="69"/>
      <c r="E47" s="77" t="s">
        <v>445</v>
      </c>
      <c r="F47" s="78" t="s">
        <v>390</v>
      </c>
    </row>
    <row r="48" spans="2:6" ht="15" customHeight="1" x14ac:dyDescent="0.3">
      <c r="B48" s="84"/>
      <c r="C48" s="79"/>
      <c r="D48" s="69"/>
      <c r="E48" s="79"/>
      <c r="F48" s="70"/>
    </row>
    <row r="49" spans="2:6" ht="15" customHeight="1" x14ac:dyDescent="0.3">
      <c r="B49" s="71" t="s">
        <v>771</v>
      </c>
      <c r="C49" s="72" t="s">
        <v>752</v>
      </c>
      <c r="D49" s="74" t="s">
        <v>772</v>
      </c>
      <c r="E49" s="79"/>
      <c r="F49" s="70"/>
    </row>
    <row r="50" spans="2:6" ht="15" customHeight="1" x14ac:dyDescent="0.3">
      <c r="B50" s="84"/>
      <c r="C50" s="76" t="s">
        <v>752</v>
      </c>
      <c r="D50" s="78" t="s">
        <v>773</v>
      </c>
      <c r="E50" s="79"/>
      <c r="F50" s="70"/>
    </row>
    <row r="51" spans="2:6" ht="15" customHeight="1" x14ac:dyDescent="0.3">
      <c r="B51" s="84"/>
      <c r="C51" s="76" t="s">
        <v>752</v>
      </c>
      <c r="D51" s="78" t="s">
        <v>774</v>
      </c>
      <c r="E51" s="79"/>
      <c r="F51" s="70"/>
    </row>
    <row r="52" spans="2:6" ht="15" customHeight="1" x14ac:dyDescent="0.3">
      <c r="B52" s="84"/>
      <c r="C52" s="79"/>
      <c r="D52" s="69"/>
      <c r="E52" s="79"/>
      <c r="F52" s="70"/>
    </row>
    <row r="53" spans="2:6" ht="15" customHeight="1" x14ac:dyDescent="0.3">
      <c r="B53" s="83" t="s">
        <v>775</v>
      </c>
      <c r="C53" s="72" t="s">
        <v>752</v>
      </c>
      <c r="D53" s="74" t="s">
        <v>776</v>
      </c>
      <c r="E53" s="79"/>
      <c r="F53" s="70"/>
    </row>
    <row r="54" spans="2:6" ht="15" customHeight="1" x14ac:dyDescent="0.3">
      <c r="B54" s="75"/>
      <c r="C54" s="72" t="s">
        <v>752</v>
      </c>
      <c r="D54" s="74" t="s">
        <v>777</v>
      </c>
      <c r="E54" s="79"/>
      <c r="F54" s="70"/>
    </row>
    <row r="55" spans="2:6" ht="15" customHeight="1" x14ac:dyDescent="0.3">
      <c r="B55" s="75"/>
      <c r="C55" s="72" t="s">
        <v>752</v>
      </c>
      <c r="D55" s="74" t="s">
        <v>778</v>
      </c>
      <c r="E55" s="79"/>
      <c r="F55" s="70"/>
    </row>
    <row r="56" spans="2:6" ht="15" customHeight="1" x14ac:dyDescent="0.3">
      <c r="B56" s="75"/>
      <c r="C56" s="79"/>
      <c r="D56" s="69"/>
      <c r="E56" s="79"/>
      <c r="F56" s="70"/>
    </row>
    <row r="57" spans="2:6" ht="15" customHeight="1" x14ac:dyDescent="0.3">
      <c r="B57" s="83" t="s">
        <v>779</v>
      </c>
      <c r="C57" s="72" t="s">
        <v>90</v>
      </c>
      <c r="D57" s="27" t="s">
        <v>108</v>
      </c>
      <c r="E57" s="73" t="s">
        <v>741</v>
      </c>
      <c r="F57" s="74" t="s">
        <v>780</v>
      </c>
    </row>
    <row r="58" spans="2:6" ht="15" customHeight="1" x14ac:dyDescent="0.3">
      <c r="B58" s="75"/>
      <c r="C58" s="76" t="s">
        <v>124</v>
      </c>
      <c r="D58" s="22" t="s">
        <v>781</v>
      </c>
      <c r="E58" s="77" t="s">
        <v>337</v>
      </c>
      <c r="F58" s="78" t="s">
        <v>355</v>
      </c>
    </row>
    <row r="59" spans="2:6" ht="15" customHeight="1" x14ac:dyDescent="0.3">
      <c r="B59" s="75"/>
      <c r="C59" s="76" t="s">
        <v>124</v>
      </c>
      <c r="D59" s="22" t="s">
        <v>782</v>
      </c>
      <c r="E59" s="73" t="s">
        <v>418</v>
      </c>
      <c r="F59" s="74" t="s">
        <v>423</v>
      </c>
    </row>
    <row r="60" spans="2:6" ht="15" customHeight="1" x14ac:dyDescent="0.3">
      <c r="B60" s="75"/>
      <c r="C60" s="72" t="s">
        <v>745</v>
      </c>
      <c r="D60" s="27" t="s">
        <v>783</v>
      </c>
      <c r="E60" s="77" t="s">
        <v>471</v>
      </c>
      <c r="F60" s="78" t="s">
        <v>421</v>
      </c>
    </row>
    <row r="61" spans="2:6" ht="15" customHeight="1" x14ac:dyDescent="0.3">
      <c r="B61" s="75"/>
      <c r="C61" s="79"/>
      <c r="D61" s="69"/>
      <c r="E61" s="73" t="s">
        <v>28</v>
      </c>
      <c r="F61" s="74" t="s">
        <v>392</v>
      </c>
    </row>
    <row r="62" spans="2:6" ht="15" customHeight="1" x14ac:dyDescent="0.3">
      <c r="B62" s="75"/>
      <c r="C62" s="79"/>
      <c r="D62" s="69"/>
      <c r="E62" s="77" t="s">
        <v>471</v>
      </c>
      <c r="F62" s="78" t="s">
        <v>421</v>
      </c>
    </row>
    <row r="63" spans="2:6" ht="15" customHeight="1" x14ac:dyDescent="0.3">
      <c r="B63" s="75"/>
      <c r="C63" s="79"/>
      <c r="D63" s="69"/>
      <c r="E63" s="79"/>
      <c r="F63" s="70"/>
    </row>
    <row r="64" spans="2:6" ht="15" customHeight="1" x14ac:dyDescent="0.3">
      <c r="B64" s="71" t="s">
        <v>784</v>
      </c>
      <c r="C64" s="72" t="s">
        <v>90</v>
      </c>
      <c r="D64" s="27" t="s">
        <v>785</v>
      </c>
      <c r="E64" s="73" t="s">
        <v>741</v>
      </c>
      <c r="F64" s="74" t="s">
        <v>780</v>
      </c>
    </row>
    <row r="65" spans="2:6" ht="15" customHeight="1" x14ac:dyDescent="0.3">
      <c r="B65" s="75"/>
      <c r="C65" s="76" t="s">
        <v>124</v>
      </c>
      <c r="D65" s="22" t="s">
        <v>786</v>
      </c>
      <c r="E65" s="77" t="s">
        <v>337</v>
      </c>
      <c r="F65" s="78" t="s">
        <v>355</v>
      </c>
    </row>
    <row r="66" spans="2:6" ht="15" customHeight="1" x14ac:dyDescent="0.3">
      <c r="B66" s="75"/>
      <c r="C66" s="79"/>
      <c r="D66" s="69"/>
      <c r="E66" s="73" t="s">
        <v>418</v>
      </c>
      <c r="F66" s="74" t="s">
        <v>423</v>
      </c>
    </row>
    <row r="67" spans="2:6" ht="15" customHeight="1" x14ac:dyDescent="0.3">
      <c r="B67" s="75"/>
      <c r="C67" s="79"/>
      <c r="D67" s="69"/>
      <c r="E67" s="77" t="s">
        <v>471</v>
      </c>
      <c r="F67" s="78" t="s">
        <v>421</v>
      </c>
    </row>
    <row r="68" spans="2:6" ht="15" customHeight="1" x14ac:dyDescent="0.3">
      <c r="B68" s="75"/>
      <c r="C68" s="79"/>
      <c r="D68" s="69"/>
      <c r="E68" s="73" t="s">
        <v>445</v>
      </c>
      <c r="F68" s="74" t="s">
        <v>397</v>
      </c>
    </row>
    <row r="69" spans="2:6" ht="15" customHeight="1" x14ac:dyDescent="0.3">
      <c r="B69" s="75"/>
      <c r="C69" s="79"/>
      <c r="D69" s="69"/>
      <c r="E69" s="73" t="s">
        <v>28</v>
      </c>
      <c r="F69" s="74" t="s">
        <v>392</v>
      </c>
    </row>
    <row r="70" spans="2:6" ht="15" customHeight="1" x14ac:dyDescent="0.3">
      <c r="B70" s="75"/>
      <c r="C70" s="79"/>
      <c r="D70" s="69"/>
      <c r="E70" s="79"/>
      <c r="F70" s="70"/>
    </row>
    <row r="71" spans="2:6" ht="15" customHeight="1" x14ac:dyDescent="0.3">
      <c r="B71" s="83" t="s">
        <v>787</v>
      </c>
      <c r="C71" s="72" t="s">
        <v>90</v>
      </c>
      <c r="D71" s="27" t="s">
        <v>788</v>
      </c>
      <c r="E71" s="73" t="s">
        <v>741</v>
      </c>
      <c r="F71" s="74" t="s">
        <v>780</v>
      </c>
    </row>
    <row r="72" spans="2:6" ht="15" customHeight="1" x14ac:dyDescent="0.3">
      <c r="B72" s="75"/>
      <c r="C72" s="79"/>
      <c r="D72" s="69"/>
      <c r="E72" s="77" t="s">
        <v>337</v>
      </c>
      <c r="F72" s="78" t="s">
        <v>789</v>
      </c>
    </row>
    <row r="73" spans="2:6" ht="15" customHeight="1" x14ac:dyDescent="0.3">
      <c r="B73" s="75"/>
      <c r="C73" s="79"/>
      <c r="D73" s="69"/>
      <c r="E73" s="73" t="s">
        <v>418</v>
      </c>
      <c r="F73" s="74" t="s">
        <v>423</v>
      </c>
    </row>
    <row r="74" spans="2:6" ht="15" customHeight="1" x14ac:dyDescent="0.3">
      <c r="B74" s="75"/>
      <c r="C74" s="79"/>
      <c r="D74" s="69"/>
      <c r="E74" s="77" t="s">
        <v>471</v>
      </c>
      <c r="F74" s="78" t="s">
        <v>421</v>
      </c>
    </row>
    <row r="75" spans="2:6" ht="15" customHeight="1" x14ac:dyDescent="0.3">
      <c r="B75" s="75"/>
      <c r="C75" s="79"/>
      <c r="D75" s="69"/>
      <c r="E75" s="73" t="s">
        <v>445</v>
      </c>
      <c r="F75" s="74" t="s">
        <v>397</v>
      </c>
    </row>
    <row r="76" spans="2:6" ht="15" customHeight="1" x14ac:dyDescent="0.3">
      <c r="B76" s="75"/>
      <c r="C76" s="79"/>
      <c r="D76" s="69"/>
      <c r="E76" s="73" t="s">
        <v>28</v>
      </c>
      <c r="F76" s="74" t="s">
        <v>392</v>
      </c>
    </row>
    <row r="77" spans="2:6" ht="15" customHeight="1" x14ac:dyDescent="0.3">
      <c r="B77" s="75"/>
      <c r="C77" s="79"/>
      <c r="D77" s="69"/>
      <c r="E77" s="79"/>
      <c r="F77" s="70"/>
    </row>
    <row r="78" spans="2:6" ht="15" customHeight="1" x14ac:dyDescent="0.3">
      <c r="B78" s="83" t="s">
        <v>790</v>
      </c>
      <c r="C78" s="72" t="s">
        <v>90</v>
      </c>
      <c r="D78" s="27" t="s">
        <v>111</v>
      </c>
      <c r="E78" s="73" t="s">
        <v>741</v>
      </c>
      <c r="F78" s="74" t="s">
        <v>791</v>
      </c>
    </row>
    <row r="79" spans="2:6" ht="15" customHeight="1" x14ac:dyDescent="0.3">
      <c r="B79" s="75"/>
      <c r="C79" s="76" t="s">
        <v>124</v>
      </c>
      <c r="D79" s="22" t="s">
        <v>782</v>
      </c>
      <c r="E79" s="77" t="s">
        <v>741</v>
      </c>
      <c r="F79" s="78" t="s">
        <v>792</v>
      </c>
    </row>
    <row r="80" spans="2:6" ht="15" customHeight="1" x14ac:dyDescent="0.3">
      <c r="B80" s="75"/>
      <c r="C80" s="72" t="s">
        <v>745</v>
      </c>
      <c r="D80" s="27" t="s">
        <v>783</v>
      </c>
      <c r="E80" s="73" t="s">
        <v>741</v>
      </c>
      <c r="F80" s="74" t="s">
        <v>793</v>
      </c>
    </row>
    <row r="81" spans="2:6" ht="15" customHeight="1" x14ac:dyDescent="0.3">
      <c r="B81" s="75"/>
      <c r="C81" s="79"/>
      <c r="D81" s="69"/>
      <c r="E81" s="77" t="s">
        <v>337</v>
      </c>
      <c r="F81" s="78" t="s">
        <v>339</v>
      </c>
    </row>
    <row r="82" spans="2:6" ht="15" customHeight="1" x14ac:dyDescent="0.3">
      <c r="B82" s="85"/>
      <c r="C82" s="79"/>
      <c r="D82" s="69"/>
      <c r="E82" s="73" t="s">
        <v>337</v>
      </c>
      <c r="F82" s="74" t="s">
        <v>342</v>
      </c>
    </row>
    <row r="83" spans="2:6" ht="15" customHeight="1" x14ac:dyDescent="0.3">
      <c r="B83" s="85"/>
      <c r="C83" s="79"/>
      <c r="D83" s="69"/>
      <c r="E83" s="77" t="s">
        <v>794</v>
      </c>
      <c r="F83" s="78" t="s">
        <v>363</v>
      </c>
    </row>
    <row r="84" spans="2:6" ht="15" customHeight="1" x14ac:dyDescent="0.3">
      <c r="B84" s="85"/>
      <c r="C84" s="79"/>
      <c r="D84" s="69"/>
      <c r="E84" s="73" t="s">
        <v>380</v>
      </c>
      <c r="F84" s="74" t="s">
        <v>795</v>
      </c>
    </row>
    <row r="85" spans="2:6" ht="15" customHeight="1" x14ac:dyDescent="0.3">
      <c r="B85" s="85"/>
      <c r="C85" s="79"/>
      <c r="D85" s="69"/>
      <c r="E85" s="77" t="s">
        <v>418</v>
      </c>
      <c r="F85" s="78" t="s">
        <v>796</v>
      </c>
    </row>
    <row r="86" spans="2:6" ht="15" customHeight="1" x14ac:dyDescent="0.3">
      <c r="B86" s="85"/>
      <c r="C86" s="79"/>
      <c r="D86" s="69"/>
      <c r="E86" s="73" t="s">
        <v>418</v>
      </c>
      <c r="F86" s="74" t="s">
        <v>797</v>
      </c>
    </row>
    <row r="87" spans="2:6" ht="15" customHeight="1" x14ac:dyDescent="0.3">
      <c r="B87" s="85"/>
      <c r="C87" s="79"/>
      <c r="D87" s="69"/>
      <c r="E87" s="77" t="s">
        <v>445</v>
      </c>
      <c r="F87" s="78" t="s">
        <v>401</v>
      </c>
    </row>
    <row r="88" spans="2:6" ht="15" customHeight="1" x14ac:dyDescent="0.3">
      <c r="B88" s="85"/>
      <c r="C88" s="79"/>
      <c r="D88" s="69"/>
      <c r="E88" s="73" t="s">
        <v>764</v>
      </c>
      <c r="F88" s="74" t="s">
        <v>411</v>
      </c>
    </row>
    <row r="89" spans="2:6" ht="15" customHeight="1" x14ac:dyDescent="0.3">
      <c r="B89" s="85"/>
      <c r="C89" s="79"/>
      <c r="D89" s="69"/>
      <c r="E89" s="77" t="s">
        <v>471</v>
      </c>
      <c r="F89" s="78" t="s">
        <v>798</v>
      </c>
    </row>
    <row r="90" spans="2:6" ht="15" customHeight="1" x14ac:dyDescent="0.3">
      <c r="B90" s="85"/>
      <c r="C90" s="79"/>
      <c r="D90" s="69"/>
      <c r="E90" s="80"/>
      <c r="F90" s="81"/>
    </row>
    <row r="91" spans="2:6" ht="15" customHeight="1" x14ac:dyDescent="0.3">
      <c r="B91" s="83" t="s">
        <v>799</v>
      </c>
      <c r="C91" s="76" t="s">
        <v>124</v>
      </c>
      <c r="D91" s="22" t="s">
        <v>786</v>
      </c>
      <c r="E91" s="77" t="s">
        <v>741</v>
      </c>
      <c r="F91" s="78" t="s">
        <v>792</v>
      </c>
    </row>
    <row r="92" spans="2:6" ht="15" customHeight="1" x14ac:dyDescent="0.3">
      <c r="B92" s="75"/>
      <c r="C92" s="79"/>
      <c r="D92" s="69"/>
      <c r="E92" s="73" t="s">
        <v>741</v>
      </c>
      <c r="F92" s="74" t="s">
        <v>793</v>
      </c>
    </row>
    <row r="93" spans="2:6" ht="15" customHeight="1" x14ac:dyDescent="0.3">
      <c r="B93" s="75"/>
      <c r="C93" s="79"/>
      <c r="D93" s="69"/>
      <c r="E93" s="73" t="s">
        <v>337</v>
      </c>
      <c r="F93" s="74" t="s">
        <v>342</v>
      </c>
    </row>
    <row r="94" spans="2:6" ht="15" customHeight="1" x14ac:dyDescent="0.3">
      <c r="B94" s="75"/>
      <c r="C94" s="79"/>
      <c r="D94" s="69"/>
      <c r="E94" s="73" t="s">
        <v>380</v>
      </c>
      <c r="F94" s="74" t="s">
        <v>795</v>
      </c>
    </row>
    <row r="95" spans="2:6" ht="15" customHeight="1" x14ac:dyDescent="0.3">
      <c r="B95" s="85"/>
      <c r="C95" s="79"/>
      <c r="D95" s="69"/>
      <c r="E95" s="77" t="s">
        <v>418</v>
      </c>
      <c r="F95" s="78" t="s">
        <v>796</v>
      </c>
    </row>
    <row r="96" spans="2:6" ht="15" customHeight="1" x14ac:dyDescent="0.3">
      <c r="B96" s="85"/>
      <c r="C96" s="79"/>
      <c r="D96" s="69"/>
      <c r="E96" s="73" t="s">
        <v>418</v>
      </c>
      <c r="F96" s="74" t="s">
        <v>797</v>
      </c>
    </row>
    <row r="97" spans="2:6" ht="15" customHeight="1" x14ac:dyDescent="0.3">
      <c r="B97" s="85"/>
      <c r="C97" s="79"/>
      <c r="D97" s="69"/>
      <c r="E97" s="77" t="s">
        <v>445</v>
      </c>
      <c r="F97" s="78" t="s">
        <v>401</v>
      </c>
    </row>
    <row r="98" spans="2:6" ht="15" customHeight="1" x14ac:dyDescent="0.3">
      <c r="B98" s="85"/>
      <c r="C98" s="79"/>
      <c r="D98" s="69"/>
      <c r="E98" s="73" t="s">
        <v>764</v>
      </c>
      <c r="F98" s="74" t="s">
        <v>411</v>
      </c>
    </row>
    <row r="99" spans="2:6" ht="15" customHeight="1" x14ac:dyDescent="0.3">
      <c r="B99" s="85"/>
      <c r="C99" s="79"/>
      <c r="D99" s="69"/>
      <c r="E99" s="77" t="s">
        <v>471</v>
      </c>
      <c r="F99" s="78" t="s">
        <v>798</v>
      </c>
    </row>
    <row r="100" spans="2:6" ht="15" customHeight="1" x14ac:dyDescent="0.3">
      <c r="B100" s="85"/>
      <c r="C100" s="79"/>
      <c r="D100" s="69"/>
      <c r="E100" s="79"/>
      <c r="F100" s="70"/>
    </row>
    <row r="101" spans="2:6" ht="15" customHeight="1" x14ac:dyDescent="0.3">
      <c r="B101" s="71" t="s">
        <v>800</v>
      </c>
      <c r="C101" s="72" t="s">
        <v>90</v>
      </c>
      <c r="D101" s="27" t="s">
        <v>111</v>
      </c>
      <c r="E101" s="73" t="s">
        <v>741</v>
      </c>
      <c r="F101" s="74" t="s">
        <v>791</v>
      </c>
    </row>
    <row r="102" spans="2:6" ht="15" customHeight="1" x14ac:dyDescent="0.3">
      <c r="B102" s="85"/>
      <c r="C102" s="76" t="s">
        <v>124</v>
      </c>
      <c r="D102" s="22" t="s">
        <v>782</v>
      </c>
      <c r="E102" s="77" t="s">
        <v>741</v>
      </c>
      <c r="F102" s="78" t="s">
        <v>792</v>
      </c>
    </row>
    <row r="103" spans="2:6" ht="15" customHeight="1" x14ac:dyDescent="0.3">
      <c r="B103" s="85"/>
      <c r="C103" s="72" t="s">
        <v>745</v>
      </c>
      <c r="D103" s="27" t="s">
        <v>783</v>
      </c>
      <c r="E103" s="73" t="s">
        <v>741</v>
      </c>
      <c r="F103" s="74" t="s">
        <v>793</v>
      </c>
    </row>
    <row r="104" spans="2:6" ht="15" customHeight="1" x14ac:dyDescent="0.3">
      <c r="B104" s="85"/>
      <c r="C104" s="76" t="s">
        <v>115</v>
      </c>
      <c r="D104" s="22" t="s">
        <v>801</v>
      </c>
      <c r="E104" s="77" t="s">
        <v>337</v>
      </c>
      <c r="F104" s="78" t="s">
        <v>339</v>
      </c>
    </row>
    <row r="105" spans="2:6" ht="15" customHeight="1" x14ac:dyDescent="0.3">
      <c r="B105" s="85"/>
      <c r="C105" s="72" t="s">
        <v>124</v>
      </c>
      <c r="D105" s="27" t="s">
        <v>802</v>
      </c>
      <c r="E105" s="73" t="s">
        <v>337</v>
      </c>
      <c r="F105" s="74" t="s">
        <v>342</v>
      </c>
    </row>
    <row r="106" spans="2:6" ht="15" customHeight="1" x14ac:dyDescent="0.3">
      <c r="B106" s="85"/>
      <c r="C106" s="76" t="s">
        <v>177</v>
      </c>
      <c r="D106" s="22" t="s">
        <v>803</v>
      </c>
      <c r="E106" s="77" t="s">
        <v>794</v>
      </c>
      <c r="F106" s="78" t="s">
        <v>363</v>
      </c>
    </row>
    <row r="107" spans="2:6" ht="15" customHeight="1" x14ac:dyDescent="0.3">
      <c r="B107" s="85"/>
      <c r="C107" s="72" t="s">
        <v>745</v>
      </c>
      <c r="D107" s="27" t="s">
        <v>804</v>
      </c>
      <c r="E107" s="73" t="s">
        <v>380</v>
      </c>
      <c r="F107" s="74" t="s">
        <v>795</v>
      </c>
    </row>
    <row r="108" spans="2:6" ht="15" customHeight="1" x14ac:dyDescent="0.3">
      <c r="B108" s="85"/>
      <c r="C108" s="79"/>
      <c r="D108" s="79"/>
      <c r="E108" s="77" t="s">
        <v>418</v>
      </c>
      <c r="F108" s="78" t="s">
        <v>796</v>
      </c>
    </row>
    <row r="109" spans="2:6" ht="15" customHeight="1" x14ac:dyDescent="0.3">
      <c r="B109" s="85"/>
      <c r="C109" s="79"/>
      <c r="D109" s="79"/>
      <c r="E109" s="73" t="s">
        <v>418</v>
      </c>
      <c r="F109" s="74" t="s">
        <v>797</v>
      </c>
    </row>
    <row r="110" spans="2:6" ht="15" customHeight="1" x14ac:dyDescent="0.3">
      <c r="B110" s="85"/>
      <c r="C110" s="79"/>
      <c r="D110" s="79"/>
      <c r="E110" s="77" t="s">
        <v>445</v>
      </c>
      <c r="F110" s="78" t="s">
        <v>401</v>
      </c>
    </row>
    <row r="111" spans="2:6" ht="15" customHeight="1" x14ac:dyDescent="0.3">
      <c r="B111" s="85"/>
      <c r="C111" s="79"/>
      <c r="D111" s="69"/>
      <c r="E111" s="73" t="s">
        <v>764</v>
      </c>
      <c r="F111" s="74" t="s">
        <v>411</v>
      </c>
    </row>
    <row r="112" spans="2:6" ht="15" customHeight="1" x14ac:dyDescent="0.3">
      <c r="B112" s="85"/>
      <c r="C112" s="79"/>
      <c r="D112" s="69"/>
      <c r="E112" s="77" t="s">
        <v>471</v>
      </c>
      <c r="F112" s="78" t="s">
        <v>798</v>
      </c>
    </row>
    <row r="113" spans="2:6" ht="15" customHeight="1" x14ac:dyDescent="0.3">
      <c r="B113" s="84"/>
      <c r="C113" s="79"/>
      <c r="D113" s="69"/>
      <c r="E113" s="79"/>
      <c r="F113" s="70"/>
    </row>
    <row r="114" spans="2:6" ht="15" customHeight="1" x14ac:dyDescent="0.3">
      <c r="B114" s="71" t="s">
        <v>805</v>
      </c>
      <c r="C114" s="72" t="s">
        <v>115</v>
      </c>
      <c r="D114" s="74" t="s">
        <v>806</v>
      </c>
      <c r="E114" s="79"/>
      <c r="F114" s="70"/>
    </row>
    <row r="115" spans="2:6" ht="15" customHeight="1" x14ac:dyDescent="0.3">
      <c r="B115" s="86"/>
      <c r="C115" s="79"/>
      <c r="D115" s="79"/>
      <c r="E115" s="79"/>
      <c r="F115" s="70"/>
    </row>
    <row r="116" spans="2:6" ht="15" customHeight="1" x14ac:dyDescent="0.3">
      <c r="B116" s="83" t="s">
        <v>807</v>
      </c>
      <c r="C116" s="72" t="s">
        <v>124</v>
      </c>
      <c r="D116" s="27" t="s">
        <v>782</v>
      </c>
      <c r="E116" s="73" t="s">
        <v>741</v>
      </c>
      <c r="F116" s="74" t="s">
        <v>791</v>
      </c>
    </row>
    <row r="117" spans="2:6" ht="15" customHeight="1" x14ac:dyDescent="0.3">
      <c r="B117" s="75"/>
      <c r="C117" s="76" t="s">
        <v>745</v>
      </c>
      <c r="D117" s="22" t="s">
        <v>783</v>
      </c>
      <c r="E117" s="77" t="s">
        <v>741</v>
      </c>
      <c r="F117" s="78" t="s">
        <v>792</v>
      </c>
    </row>
    <row r="118" spans="2:6" ht="15" customHeight="1" x14ac:dyDescent="0.3">
      <c r="B118" s="75"/>
      <c r="C118" s="72" t="s">
        <v>115</v>
      </c>
      <c r="D118" s="27" t="s">
        <v>801</v>
      </c>
      <c r="E118" s="73" t="s">
        <v>741</v>
      </c>
      <c r="F118" s="74" t="s">
        <v>793</v>
      </c>
    </row>
    <row r="119" spans="2:6" ht="15" customHeight="1" x14ac:dyDescent="0.3">
      <c r="B119" s="75"/>
      <c r="C119" s="76" t="s">
        <v>124</v>
      </c>
      <c r="D119" s="22" t="s">
        <v>802</v>
      </c>
      <c r="E119" s="77" t="s">
        <v>337</v>
      </c>
      <c r="F119" s="78" t="s">
        <v>339</v>
      </c>
    </row>
    <row r="120" spans="2:6" ht="15" customHeight="1" x14ac:dyDescent="0.3">
      <c r="B120" s="75"/>
      <c r="C120" s="76" t="s">
        <v>124</v>
      </c>
      <c r="D120" s="22" t="s">
        <v>808</v>
      </c>
      <c r="E120" s="73" t="s">
        <v>337</v>
      </c>
      <c r="F120" s="74" t="s">
        <v>342</v>
      </c>
    </row>
    <row r="121" spans="2:6" ht="15" customHeight="1" x14ac:dyDescent="0.3">
      <c r="B121" s="75"/>
      <c r="C121" s="72" t="s">
        <v>177</v>
      </c>
      <c r="D121" s="27" t="s">
        <v>803</v>
      </c>
      <c r="E121" s="77" t="s">
        <v>794</v>
      </c>
      <c r="F121" s="78" t="s">
        <v>363</v>
      </c>
    </row>
    <row r="122" spans="2:6" ht="15" customHeight="1" x14ac:dyDescent="0.3">
      <c r="B122" s="75"/>
      <c r="C122" s="72" t="s">
        <v>177</v>
      </c>
      <c r="D122" s="27" t="s">
        <v>809</v>
      </c>
      <c r="E122" s="73" t="s">
        <v>380</v>
      </c>
      <c r="F122" s="74" t="s">
        <v>795</v>
      </c>
    </row>
    <row r="123" spans="2:6" ht="15" customHeight="1" x14ac:dyDescent="0.3">
      <c r="B123" s="75"/>
      <c r="C123" s="76" t="s">
        <v>745</v>
      </c>
      <c r="D123" s="22" t="s">
        <v>804</v>
      </c>
      <c r="E123" s="77" t="s">
        <v>418</v>
      </c>
      <c r="F123" s="78" t="s">
        <v>796</v>
      </c>
    </row>
    <row r="124" spans="2:6" ht="15" customHeight="1" x14ac:dyDescent="0.3">
      <c r="B124" s="75"/>
      <c r="C124" s="76" t="s">
        <v>745</v>
      </c>
      <c r="D124" s="22" t="s">
        <v>810</v>
      </c>
      <c r="E124" s="73" t="s">
        <v>418</v>
      </c>
      <c r="F124" s="74" t="s">
        <v>797</v>
      </c>
    </row>
    <row r="125" spans="2:6" ht="15" customHeight="1" x14ac:dyDescent="0.3">
      <c r="B125" s="75"/>
      <c r="C125" s="69"/>
      <c r="D125" s="69"/>
      <c r="E125" s="77" t="s">
        <v>445</v>
      </c>
      <c r="F125" s="78" t="s">
        <v>401</v>
      </c>
    </row>
    <row r="126" spans="2:6" ht="15" customHeight="1" x14ac:dyDescent="0.3">
      <c r="B126" s="75"/>
      <c r="C126" s="79"/>
      <c r="D126" s="69"/>
      <c r="E126" s="73" t="s">
        <v>764</v>
      </c>
      <c r="F126" s="74" t="s">
        <v>411</v>
      </c>
    </row>
    <row r="127" spans="2:6" ht="15" customHeight="1" x14ac:dyDescent="0.3">
      <c r="B127" s="75"/>
      <c r="C127" s="79"/>
      <c r="D127" s="69"/>
      <c r="E127" s="77" t="s">
        <v>471</v>
      </c>
      <c r="F127" s="78" t="s">
        <v>798</v>
      </c>
    </row>
    <row r="128" spans="2:6" ht="15" customHeight="1" x14ac:dyDescent="0.3">
      <c r="B128" s="75"/>
      <c r="C128" s="79"/>
      <c r="D128" s="69"/>
      <c r="E128" s="80"/>
      <c r="F128" s="81"/>
    </row>
    <row r="129" spans="2:6" ht="15" customHeight="1" x14ac:dyDescent="0.3">
      <c r="B129" s="75"/>
      <c r="C129" s="79"/>
      <c r="D129" s="69"/>
      <c r="E129" s="79"/>
      <c r="F129" s="70"/>
    </row>
    <row r="130" spans="2:6" ht="15" customHeight="1" x14ac:dyDescent="0.3">
      <c r="B130" s="83" t="s">
        <v>811</v>
      </c>
      <c r="C130" s="72" t="s">
        <v>124</v>
      </c>
      <c r="D130" s="27" t="s">
        <v>786</v>
      </c>
      <c r="E130" s="77" t="s">
        <v>741</v>
      </c>
      <c r="F130" s="78" t="s">
        <v>792</v>
      </c>
    </row>
    <row r="131" spans="2:6" ht="15" customHeight="1" x14ac:dyDescent="0.3">
      <c r="B131" s="75"/>
      <c r="C131" s="79"/>
      <c r="D131" s="69"/>
      <c r="E131" s="73" t="s">
        <v>741</v>
      </c>
      <c r="F131" s="74" t="s">
        <v>793</v>
      </c>
    </row>
    <row r="132" spans="2:6" ht="15" customHeight="1" x14ac:dyDescent="0.3">
      <c r="B132" s="75"/>
      <c r="C132" s="79"/>
      <c r="D132" s="69"/>
      <c r="E132" s="77" t="s">
        <v>337</v>
      </c>
      <c r="F132" s="78" t="s">
        <v>339</v>
      </c>
    </row>
    <row r="133" spans="2:6" ht="15" customHeight="1" x14ac:dyDescent="0.3">
      <c r="B133" s="75"/>
      <c r="C133" s="79"/>
      <c r="D133" s="69"/>
      <c r="E133" s="73" t="s">
        <v>337</v>
      </c>
      <c r="F133" s="74" t="s">
        <v>342</v>
      </c>
    </row>
    <row r="134" spans="2:6" ht="15" customHeight="1" x14ac:dyDescent="0.3">
      <c r="B134" s="75"/>
      <c r="C134" s="79"/>
      <c r="D134" s="69"/>
      <c r="E134" s="73" t="s">
        <v>380</v>
      </c>
      <c r="F134" s="74" t="s">
        <v>795</v>
      </c>
    </row>
    <row r="135" spans="2:6" ht="15" customHeight="1" x14ac:dyDescent="0.3">
      <c r="B135" s="75"/>
      <c r="C135" s="79"/>
      <c r="D135" s="69"/>
      <c r="E135" s="77" t="s">
        <v>418</v>
      </c>
      <c r="F135" s="78" t="s">
        <v>796</v>
      </c>
    </row>
    <row r="136" spans="2:6" ht="15" customHeight="1" x14ac:dyDescent="0.3">
      <c r="B136" s="75"/>
      <c r="C136" s="79"/>
      <c r="D136" s="69"/>
      <c r="E136" s="73" t="s">
        <v>418</v>
      </c>
      <c r="F136" s="74" t="s">
        <v>797</v>
      </c>
    </row>
    <row r="137" spans="2:6" ht="15" customHeight="1" x14ac:dyDescent="0.3">
      <c r="B137" s="75"/>
      <c r="C137" s="79"/>
      <c r="D137" s="69"/>
      <c r="E137" s="77" t="s">
        <v>445</v>
      </c>
      <c r="F137" s="78" t="s">
        <v>401</v>
      </c>
    </row>
    <row r="138" spans="2:6" ht="15" customHeight="1" x14ac:dyDescent="0.3">
      <c r="B138" s="75"/>
      <c r="C138" s="79"/>
      <c r="D138" s="69"/>
      <c r="E138" s="73" t="s">
        <v>764</v>
      </c>
      <c r="F138" s="74" t="s">
        <v>411</v>
      </c>
    </row>
    <row r="139" spans="2:6" ht="15" customHeight="1" x14ac:dyDescent="0.3">
      <c r="B139" s="75"/>
      <c r="C139" s="79"/>
      <c r="D139" s="69"/>
      <c r="E139" s="77" t="s">
        <v>471</v>
      </c>
      <c r="F139" s="78" t="s">
        <v>798</v>
      </c>
    </row>
    <row r="140" spans="2:6" ht="15" customHeight="1" x14ac:dyDescent="0.3">
      <c r="B140" s="75"/>
      <c r="C140" s="79"/>
      <c r="D140" s="69"/>
      <c r="E140" s="79"/>
      <c r="F140" s="70"/>
    </row>
    <row r="141" spans="2:6" ht="15" customHeight="1" x14ac:dyDescent="0.3">
      <c r="B141" s="71" t="s">
        <v>812</v>
      </c>
      <c r="C141" s="72" t="s">
        <v>124</v>
      </c>
      <c r="D141" s="27" t="s">
        <v>813</v>
      </c>
      <c r="E141" s="73" t="s">
        <v>741</v>
      </c>
      <c r="F141" s="74" t="s">
        <v>793</v>
      </c>
    </row>
    <row r="142" spans="2:6" ht="15" customHeight="1" x14ac:dyDescent="0.3">
      <c r="B142" s="75"/>
      <c r="C142" s="76" t="s">
        <v>124</v>
      </c>
      <c r="D142" s="22" t="s">
        <v>814</v>
      </c>
      <c r="E142" s="77" t="s">
        <v>741</v>
      </c>
      <c r="F142" s="78" t="s">
        <v>792</v>
      </c>
    </row>
    <row r="143" spans="2:6" ht="15" customHeight="1" x14ac:dyDescent="0.3">
      <c r="B143" s="75"/>
      <c r="C143" s="72" t="s">
        <v>177</v>
      </c>
      <c r="D143" s="27" t="s">
        <v>815</v>
      </c>
      <c r="E143" s="73" t="s">
        <v>337</v>
      </c>
      <c r="F143" s="74" t="s">
        <v>342</v>
      </c>
    </row>
    <row r="144" spans="2:6" ht="15" customHeight="1" x14ac:dyDescent="0.3">
      <c r="B144" s="75"/>
      <c r="C144" s="76" t="s">
        <v>745</v>
      </c>
      <c r="D144" s="22" t="s">
        <v>816</v>
      </c>
      <c r="E144" s="77" t="s">
        <v>337</v>
      </c>
      <c r="F144" s="78" t="s">
        <v>339</v>
      </c>
    </row>
    <row r="145" spans="2:6" ht="15" customHeight="1" x14ac:dyDescent="0.3">
      <c r="B145" s="75"/>
      <c r="C145" s="72" t="s">
        <v>265</v>
      </c>
      <c r="D145" s="27" t="s">
        <v>817</v>
      </c>
      <c r="E145" s="77" t="s">
        <v>337</v>
      </c>
      <c r="F145" s="78" t="s">
        <v>345</v>
      </c>
    </row>
    <row r="146" spans="2:6" ht="15" customHeight="1" x14ac:dyDescent="0.3">
      <c r="B146" s="75"/>
      <c r="C146" s="79"/>
      <c r="D146" s="69"/>
      <c r="E146" s="73" t="s">
        <v>337</v>
      </c>
      <c r="F146" s="74" t="s">
        <v>818</v>
      </c>
    </row>
    <row r="147" spans="2:6" ht="15" customHeight="1" x14ac:dyDescent="0.3">
      <c r="B147" s="75"/>
      <c r="C147" s="79"/>
      <c r="D147" s="69"/>
      <c r="E147" s="77" t="s">
        <v>380</v>
      </c>
      <c r="F147" s="87" t="s">
        <v>819</v>
      </c>
    </row>
    <row r="148" spans="2:6" ht="15" customHeight="1" x14ac:dyDescent="0.3">
      <c r="B148" s="75"/>
      <c r="C148" s="79"/>
      <c r="D148" s="69"/>
      <c r="E148" s="73" t="s">
        <v>418</v>
      </c>
      <c r="F148" s="74" t="s">
        <v>797</v>
      </c>
    </row>
    <row r="149" spans="2:6" ht="15" customHeight="1" x14ac:dyDescent="0.3">
      <c r="B149" s="75"/>
      <c r="C149" s="79"/>
      <c r="D149" s="69"/>
      <c r="E149" s="77" t="s">
        <v>418</v>
      </c>
      <c r="F149" s="78" t="s">
        <v>382</v>
      </c>
    </row>
    <row r="150" spans="2:6" ht="15" customHeight="1" x14ac:dyDescent="0.3">
      <c r="B150" s="75"/>
      <c r="C150" s="79"/>
      <c r="D150" s="69"/>
      <c r="E150" s="73" t="s">
        <v>445</v>
      </c>
      <c r="F150" s="74" t="s">
        <v>401</v>
      </c>
    </row>
    <row r="151" spans="2:6" ht="15" customHeight="1" x14ac:dyDescent="0.3">
      <c r="B151" s="75"/>
      <c r="C151" s="79"/>
      <c r="D151" s="69"/>
      <c r="E151" s="77" t="s">
        <v>764</v>
      </c>
      <c r="F151" s="78" t="s">
        <v>411</v>
      </c>
    </row>
    <row r="152" spans="2:6" ht="15" customHeight="1" x14ac:dyDescent="0.3">
      <c r="B152" s="75"/>
      <c r="C152" s="79"/>
      <c r="D152" s="69"/>
      <c r="E152" s="73" t="s">
        <v>471</v>
      </c>
      <c r="F152" s="74" t="s">
        <v>798</v>
      </c>
    </row>
    <row r="153" spans="2:6" ht="15" customHeight="1" x14ac:dyDescent="0.3">
      <c r="B153" s="75"/>
      <c r="C153" s="79"/>
      <c r="D153" s="69"/>
      <c r="E153" s="79"/>
      <c r="F153" s="70"/>
    </row>
    <row r="154" spans="2:6" ht="15" customHeight="1" x14ac:dyDescent="0.3">
      <c r="B154" s="83" t="s">
        <v>820</v>
      </c>
      <c r="C154" s="72" t="s">
        <v>177</v>
      </c>
      <c r="D154" s="27" t="s">
        <v>821</v>
      </c>
      <c r="E154" s="73" t="s">
        <v>741</v>
      </c>
      <c r="F154" s="74" t="s">
        <v>793</v>
      </c>
    </row>
    <row r="155" spans="2:6" ht="15" customHeight="1" x14ac:dyDescent="0.3">
      <c r="B155" s="75"/>
      <c r="C155" s="79"/>
      <c r="D155" s="69"/>
      <c r="E155" s="77" t="s">
        <v>741</v>
      </c>
      <c r="F155" s="78" t="s">
        <v>792</v>
      </c>
    </row>
    <row r="156" spans="2:6" ht="15" customHeight="1" x14ac:dyDescent="0.3">
      <c r="B156" s="75"/>
      <c r="C156" s="79"/>
      <c r="D156" s="69"/>
      <c r="E156" s="73" t="s">
        <v>337</v>
      </c>
      <c r="F156" s="74" t="s">
        <v>342</v>
      </c>
    </row>
    <row r="157" spans="2:6" ht="15" customHeight="1" x14ac:dyDescent="0.3">
      <c r="B157" s="75"/>
      <c r="C157" s="79"/>
      <c r="D157" s="69"/>
      <c r="E157" s="77" t="s">
        <v>337</v>
      </c>
      <c r="F157" s="78" t="s">
        <v>345</v>
      </c>
    </row>
    <row r="158" spans="2:6" ht="15" customHeight="1" x14ac:dyDescent="0.3">
      <c r="B158" s="75"/>
      <c r="C158" s="79"/>
      <c r="D158" s="69"/>
      <c r="E158" s="73" t="s">
        <v>337</v>
      </c>
      <c r="F158" s="74" t="s">
        <v>818</v>
      </c>
    </row>
    <row r="159" spans="2:6" ht="15" customHeight="1" x14ac:dyDescent="0.3">
      <c r="B159" s="75"/>
      <c r="C159" s="79"/>
      <c r="D159" s="69"/>
      <c r="E159" s="77" t="s">
        <v>380</v>
      </c>
      <c r="F159" s="87" t="s">
        <v>819</v>
      </c>
    </row>
    <row r="160" spans="2:6" ht="15" customHeight="1" x14ac:dyDescent="0.3">
      <c r="B160" s="75"/>
      <c r="C160" s="79"/>
      <c r="D160" s="69"/>
      <c r="E160" s="73" t="s">
        <v>418</v>
      </c>
      <c r="F160" s="74" t="s">
        <v>797</v>
      </c>
    </row>
    <row r="161" spans="2:6" ht="15" customHeight="1" x14ac:dyDescent="0.3">
      <c r="B161" s="75"/>
      <c r="C161" s="79"/>
      <c r="D161" s="69"/>
      <c r="E161" s="77" t="s">
        <v>418</v>
      </c>
      <c r="F161" s="78" t="s">
        <v>382</v>
      </c>
    </row>
    <row r="162" spans="2:6" ht="15" customHeight="1" x14ac:dyDescent="0.3">
      <c r="B162" s="75"/>
      <c r="C162" s="79"/>
      <c r="D162" s="69"/>
      <c r="E162" s="73" t="s">
        <v>445</v>
      </c>
      <c r="F162" s="74" t="s">
        <v>401</v>
      </c>
    </row>
    <row r="163" spans="2:6" ht="15" customHeight="1" x14ac:dyDescent="0.3">
      <c r="B163" s="75"/>
      <c r="C163" s="79"/>
      <c r="D163" s="69"/>
      <c r="E163" s="77" t="s">
        <v>764</v>
      </c>
      <c r="F163" s="78" t="s">
        <v>411</v>
      </c>
    </row>
    <row r="164" spans="2:6" ht="15" customHeight="1" x14ac:dyDescent="0.3">
      <c r="B164" s="75"/>
      <c r="C164" s="79"/>
      <c r="D164" s="69"/>
      <c r="E164" s="73" t="s">
        <v>471</v>
      </c>
      <c r="F164" s="74" t="s">
        <v>798</v>
      </c>
    </row>
    <row r="165" spans="2:6" ht="15" customHeight="1" x14ac:dyDescent="0.3">
      <c r="B165" s="75"/>
      <c r="C165" s="79"/>
      <c r="D165" s="69"/>
      <c r="E165" s="79"/>
      <c r="F165" s="70"/>
    </row>
    <row r="166" spans="2:6" ht="15" customHeight="1" x14ac:dyDescent="0.3">
      <c r="B166" s="71" t="s">
        <v>822</v>
      </c>
      <c r="C166" s="72" t="s">
        <v>124</v>
      </c>
      <c r="D166" s="27" t="s">
        <v>823</v>
      </c>
      <c r="E166" s="73" t="s">
        <v>741</v>
      </c>
      <c r="F166" s="74" t="s">
        <v>793</v>
      </c>
    </row>
    <row r="167" spans="2:6" ht="15" customHeight="1" x14ac:dyDescent="0.3">
      <c r="B167" s="75"/>
      <c r="C167" s="76" t="s">
        <v>177</v>
      </c>
      <c r="D167" s="22" t="s">
        <v>824</v>
      </c>
      <c r="E167" s="77" t="s">
        <v>741</v>
      </c>
      <c r="F167" s="78" t="s">
        <v>792</v>
      </c>
    </row>
    <row r="168" spans="2:6" ht="15" customHeight="1" x14ac:dyDescent="0.3">
      <c r="B168" s="75"/>
      <c r="C168" s="72" t="s">
        <v>745</v>
      </c>
      <c r="D168" s="27" t="s">
        <v>825</v>
      </c>
      <c r="E168" s="73" t="s">
        <v>337</v>
      </c>
      <c r="F168" s="74" t="s">
        <v>342</v>
      </c>
    </row>
    <row r="169" spans="2:6" ht="15" customHeight="1" x14ac:dyDescent="0.3">
      <c r="B169" s="75"/>
      <c r="C169" s="76" t="s">
        <v>265</v>
      </c>
      <c r="D169" s="22" t="s">
        <v>826</v>
      </c>
      <c r="E169" s="77" t="s">
        <v>337</v>
      </c>
      <c r="F169" s="78" t="s">
        <v>345</v>
      </c>
    </row>
    <row r="170" spans="2:6" ht="15" customHeight="1" x14ac:dyDescent="0.3">
      <c r="B170" s="75"/>
      <c r="C170" s="79"/>
      <c r="D170" s="69"/>
      <c r="E170" s="73" t="s">
        <v>337</v>
      </c>
      <c r="F170" s="74" t="s">
        <v>818</v>
      </c>
    </row>
    <row r="171" spans="2:6" ht="15" customHeight="1" x14ac:dyDescent="0.3">
      <c r="B171" s="75"/>
      <c r="C171" s="79"/>
      <c r="D171" s="69"/>
      <c r="E171" s="77" t="s">
        <v>380</v>
      </c>
      <c r="F171" s="87" t="s">
        <v>819</v>
      </c>
    </row>
    <row r="172" spans="2:6" ht="15" customHeight="1" x14ac:dyDescent="0.3">
      <c r="B172" s="75"/>
      <c r="C172" s="79"/>
      <c r="D172" s="69"/>
      <c r="E172" s="73" t="s">
        <v>418</v>
      </c>
      <c r="F172" s="74" t="s">
        <v>797</v>
      </c>
    </row>
    <row r="173" spans="2:6" ht="15" customHeight="1" x14ac:dyDescent="0.3">
      <c r="B173" s="75"/>
      <c r="C173" s="79"/>
      <c r="D173" s="69"/>
      <c r="E173" s="77" t="s">
        <v>418</v>
      </c>
      <c r="F173" s="78" t="s">
        <v>382</v>
      </c>
    </row>
    <row r="174" spans="2:6" ht="15" customHeight="1" x14ac:dyDescent="0.3">
      <c r="B174" s="75"/>
      <c r="C174" s="79"/>
      <c r="D174" s="69"/>
      <c r="E174" s="73" t="s">
        <v>445</v>
      </c>
      <c r="F174" s="74" t="s">
        <v>401</v>
      </c>
    </row>
    <row r="175" spans="2:6" ht="15" customHeight="1" x14ac:dyDescent="0.3">
      <c r="B175" s="75"/>
      <c r="C175" s="79"/>
      <c r="D175" s="69"/>
      <c r="E175" s="77" t="s">
        <v>764</v>
      </c>
      <c r="F175" s="78" t="s">
        <v>411</v>
      </c>
    </row>
    <row r="176" spans="2:6" ht="15" customHeight="1" x14ac:dyDescent="0.3">
      <c r="B176" s="75"/>
      <c r="C176" s="79"/>
      <c r="D176" s="69"/>
      <c r="E176" s="73" t="s">
        <v>471</v>
      </c>
      <c r="F176" s="74" t="s">
        <v>798</v>
      </c>
    </row>
    <row r="177" spans="2:6" ht="15" customHeight="1" x14ac:dyDescent="0.3">
      <c r="B177" s="75"/>
      <c r="C177" s="79"/>
      <c r="D177" s="69"/>
      <c r="E177" s="79"/>
      <c r="F177" s="70"/>
    </row>
    <row r="178" spans="2:6" ht="15" customHeight="1" x14ac:dyDescent="0.3">
      <c r="B178" s="71" t="s">
        <v>827</v>
      </c>
      <c r="C178" s="72" t="s">
        <v>124</v>
      </c>
      <c r="D178" s="27" t="s">
        <v>823</v>
      </c>
      <c r="E178" s="77" t="s">
        <v>741</v>
      </c>
      <c r="F178" s="78" t="s">
        <v>792</v>
      </c>
    </row>
    <row r="179" spans="2:6" ht="15" customHeight="1" x14ac:dyDescent="0.3">
      <c r="B179" s="75"/>
      <c r="C179" s="76" t="s">
        <v>177</v>
      </c>
      <c r="D179" s="22" t="s">
        <v>824</v>
      </c>
      <c r="E179" s="73" t="s">
        <v>741</v>
      </c>
      <c r="F179" s="74" t="s">
        <v>793</v>
      </c>
    </row>
    <row r="180" spans="2:6" ht="15" customHeight="1" x14ac:dyDescent="0.3">
      <c r="B180" s="75"/>
      <c r="C180" s="72" t="s">
        <v>745</v>
      </c>
      <c r="D180" s="27" t="s">
        <v>825</v>
      </c>
      <c r="E180" s="77" t="s">
        <v>741</v>
      </c>
      <c r="F180" s="78" t="s">
        <v>828</v>
      </c>
    </row>
    <row r="181" spans="2:6" ht="15" customHeight="1" x14ac:dyDescent="0.3">
      <c r="B181" s="75"/>
      <c r="C181" s="76" t="s">
        <v>265</v>
      </c>
      <c r="D181" s="22" t="s">
        <v>826</v>
      </c>
      <c r="E181" s="73" t="s">
        <v>337</v>
      </c>
      <c r="F181" s="74" t="s">
        <v>342</v>
      </c>
    </row>
    <row r="182" spans="2:6" ht="15" customHeight="1" x14ac:dyDescent="0.3">
      <c r="B182" s="75"/>
      <c r="C182" s="79"/>
      <c r="D182" s="69"/>
      <c r="E182" s="77" t="s">
        <v>337</v>
      </c>
      <c r="F182" s="78" t="s">
        <v>345</v>
      </c>
    </row>
    <row r="183" spans="2:6" ht="15" customHeight="1" x14ac:dyDescent="0.3">
      <c r="B183" s="75"/>
      <c r="C183" s="79"/>
      <c r="D183" s="69"/>
      <c r="E183" s="73" t="s">
        <v>337</v>
      </c>
      <c r="F183" s="74" t="s">
        <v>818</v>
      </c>
    </row>
    <row r="184" spans="2:6" ht="15" customHeight="1" x14ac:dyDescent="0.3">
      <c r="B184" s="75"/>
      <c r="C184" s="79"/>
      <c r="D184" s="69"/>
      <c r="E184" s="77" t="s">
        <v>380</v>
      </c>
      <c r="F184" s="87" t="s">
        <v>819</v>
      </c>
    </row>
    <row r="185" spans="2:6" ht="15" customHeight="1" x14ac:dyDescent="0.3">
      <c r="B185" s="75"/>
      <c r="C185" s="79"/>
      <c r="D185" s="69"/>
      <c r="E185" s="73" t="s">
        <v>418</v>
      </c>
      <c r="F185" s="74" t="s">
        <v>797</v>
      </c>
    </row>
    <row r="186" spans="2:6" ht="15" customHeight="1" x14ac:dyDescent="0.3">
      <c r="B186" s="75"/>
      <c r="C186" s="79"/>
      <c r="D186" s="69"/>
      <c r="E186" s="77" t="s">
        <v>418</v>
      </c>
      <c r="F186" s="78" t="s">
        <v>382</v>
      </c>
    </row>
    <row r="187" spans="2:6" ht="15" customHeight="1" x14ac:dyDescent="0.3">
      <c r="B187" s="75"/>
      <c r="C187" s="79"/>
      <c r="D187" s="69"/>
      <c r="E187" s="73" t="s">
        <v>445</v>
      </c>
      <c r="F187" s="74" t="s">
        <v>401</v>
      </c>
    </row>
    <row r="188" spans="2:6" ht="15" customHeight="1" x14ac:dyDescent="0.3">
      <c r="B188" s="75"/>
      <c r="C188" s="79"/>
      <c r="D188" s="69"/>
      <c r="E188" s="77" t="s">
        <v>764</v>
      </c>
      <c r="F188" s="78" t="s">
        <v>411</v>
      </c>
    </row>
    <row r="189" spans="2:6" ht="15" customHeight="1" x14ac:dyDescent="0.3">
      <c r="B189" s="75"/>
      <c r="C189" s="79"/>
      <c r="D189" s="69"/>
      <c r="E189" s="73" t="s">
        <v>471</v>
      </c>
      <c r="F189" s="74" t="s">
        <v>798</v>
      </c>
    </row>
    <row r="190" spans="2:6" ht="15" customHeight="1" x14ac:dyDescent="0.3">
      <c r="B190" s="75"/>
      <c r="C190" s="79"/>
      <c r="D190" s="69"/>
      <c r="E190" s="79"/>
      <c r="F190" s="70"/>
    </row>
    <row r="191" spans="2:6" ht="15" customHeight="1" x14ac:dyDescent="0.3">
      <c r="B191" s="83" t="s">
        <v>829</v>
      </c>
      <c r="C191" s="72" t="s">
        <v>177</v>
      </c>
      <c r="D191" s="27" t="s">
        <v>830</v>
      </c>
      <c r="E191" s="73" t="s">
        <v>741</v>
      </c>
      <c r="F191" s="74" t="s">
        <v>793</v>
      </c>
    </row>
    <row r="192" spans="2:6" ht="15" customHeight="1" x14ac:dyDescent="0.3">
      <c r="B192" s="75"/>
      <c r="C192" s="79"/>
      <c r="D192" s="79"/>
      <c r="E192" s="77" t="s">
        <v>741</v>
      </c>
      <c r="F192" s="78" t="s">
        <v>792</v>
      </c>
    </row>
    <row r="193" spans="2:6" ht="15" customHeight="1" x14ac:dyDescent="0.3">
      <c r="B193" s="75"/>
      <c r="C193" s="79"/>
      <c r="D193" s="79"/>
      <c r="E193" s="73" t="s">
        <v>337</v>
      </c>
      <c r="F193" s="74" t="s">
        <v>342</v>
      </c>
    </row>
    <row r="194" spans="2:6" ht="15" customHeight="1" x14ac:dyDescent="0.3">
      <c r="B194" s="75"/>
      <c r="C194" s="79"/>
      <c r="D194" s="79"/>
      <c r="E194" s="77" t="s">
        <v>337</v>
      </c>
      <c r="F194" s="78" t="s">
        <v>345</v>
      </c>
    </row>
    <row r="195" spans="2:6" ht="15" customHeight="1" x14ac:dyDescent="0.3">
      <c r="B195" s="75"/>
      <c r="C195" s="79"/>
      <c r="D195" s="79"/>
      <c r="E195" s="73" t="s">
        <v>337</v>
      </c>
      <c r="F195" s="74" t="s">
        <v>818</v>
      </c>
    </row>
    <row r="196" spans="2:6" ht="15" customHeight="1" x14ac:dyDescent="0.3">
      <c r="B196" s="75"/>
      <c r="C196" s="79"/>
      <c r="D196" s="79"/>
      <c r="E196" s="77" t="s">
        <v>380</v>
      </c>
      <c r="F196" s="87" t="s">
        <v>819</v>
      </c>
    </row>
    <row r="197" spans="2:6" ht="15" customHeight="1" x14ac:dyDescent="0.3">
      <c r="B197" s="75"/>
      <c r="C197" s="79"/>
      <c r="D197" s="79"/>
      <c r="E197" s="73" t="s">
        <v>418</v>
      </c>
      <c r="F197" s="74" t="s">
        <v>797</v>
      </c>
    </row>
    <row r="198" spans="2:6" ht="15" customHeight="1" x14ac:dyDescent="0.3">
      <c r="B198" s="75"/>
      <c r="C198" s="79"/>
      <c r="D198" s="79"/>
      <c r="E198" s="77" t="s">
        <v>418</v>
      </c>
      <c r="F198" s="78" t="s">
        <v>382</v>
      </c>
    </row>
    <row r="199" spans="2:6" ht="15" customHeight="1" x14ac:dyDescent="0.3">
      <c r="B199" s="75"/>
      <c r="C199" s="79"/>
      <c r="D199" s="79"/>
      <c r="E199" s="73" t="s">
        <v>445</v>
      </c>
      <c r="F199" s="74" t="s">
        <v>401</v>
      </c>
    </row>
    <row r="200" spans="2:6" ht="15" customHeight="1" x14ac:dyDescent="0.3">
      <c r="B200" s="75"/>
      <c r="C200" s="79"/>
      <c r="D200" s="79"/>
      <c r="E200" s="77" t="s">
        <v>764</v>
      </c>
      <c r="F200" s="78" t="s">
        <v>411</v>
      </c>
    </row>
    <row r="201" spans="2:6" ht="15" customHeight="1" x14ac:dyDescent="0.3">
      <c r="B201" s="75"/>
      <c r="C201" s="79"/>
      <c r="D201" s="79"/>
      <c r="E201" s="73" t="s">
        <v>471</v>
      </c>
      <c r="F201" s="74" t="s">
        <v>798</v>
      </c>
    </row>
    <row r="202" spans="2:6" ht="15" customHeight="1" x14ac:dyDescent="0.3">
      <c r="B202" s="75"/>
      <c r="C202" s="79"/>
      <c r="D202" s="69"/>
      <c r="E202" s="79"/>
      <c r="F202" s="70"/>
    </row>
    <row r="203" spans="2:6" ht="15" customHeight="1" x14ac:dyDescent="0.3">
      <c r="B203" s="83" t="s">
        <v>831</v>
      </c>
      <c r="C203" s="72" t="s">
        <v>124</v>
      </c>
      <c r="D203" s="27" t="s">
        <v>832</v>
      </c>
      <c r="E203" s="73" t="s">
        <v>741</v>
      </c>
      <c r="F203" s="74" t="s">
        <v>793</v>
      </c>
    </row>
    <row r="204" spans="2:6" ht="15" customHeight="1" x14ac:dyDescent="0.3">
      <c r="B204" s="75"/>
      <c r="C204" s="76" t="s">
        <v>177</v>
      </c>
      <c r="D204" s="27" t="s">
        <v>833</v>
      </c>
      <c r="E204" s="77" t="s">
        <v>741</v>
      </c>
      <c r="F204" s="78" t="s">
        <v>792</v>
      </c>
    </row>
    <row r="205" spans="2:6" ht="15" customHeight="1" x14ac:dyDescent="0.3">
      <c r="B205" s="75"/>
      <c r="C205" s="72" t="s">
        <v>177</v>
      </c>
      <c r="D205" s="27" t="s">
        <v>834</v>
      </c>
      <c r="E205" s="73" t="s">
        <v>337</v>
      </c>
      <c r="F205" s="74" t="s">
        <v>342</v>
      </c>
    </row>
    <row r="206" spans="2:6" ht="15" customHeight="1" x14ac:dyDescent="0.3">
      <c r="B206" s="75"/>
      <c r="C206" s="76" t="s">
        <v>265</v>
      </c>
      <c r="D206" s="22" t="s">
        <v>835</v>
      </c>
      <c r="E206" s="77" t="s">
        <v>337</v>
      </c>
      <c r="F206" s="78" t="s">
        <v>345</v>
      </c>
    </row>
    <row r="207" spans="2:6" ht="15" customHeight="1" x14ac:dyDescent="0.3">
      <c r="B207" s="75"/>
      <c r="C207" s="69"/>
      <c r="D207" s="69"/>
      <c r="E207" s="73" t="s">
        <v>380</v>
      </c>
      <c r="F207" s="74" t="s">
        <v>403</v>
      </c>
    </row>
    <row r="208" spans="2:6" ht="15" customHeight="1" x14ac:dyDescent="0.3">
      <c r="B208" s="75"/>
      <c r="C208" s="79"/>
      <c r="D208" s="69"/>
      <c r="E208" s="77" t="s">
        <v>418</v>
      </c>
      <c r="F208" s="78" t="s">
        <v>797</v>
      </c>
    </row>
    <row r="209" spans="2:6" ht="15" customHeight="1" x14ac:dyDescent="0.3">
      <c r="B209" s="75"/>
      <c r="C209" s="79"/>
      <c r="D209" s="69"/>
      <c r="E209" s="73" t="s">
        <v>418</v>
      </c>
      <c r="F209" s="74" t="s">
        <v>382</v>
      </c>
    </row>
    <row r="210" spans="2:6" ht="15" customHeight="1" x14ac:dyDescent="0.3">
      <c r="B210" s="75"/>
      <c r="C210" s="79"/>
      <c r="D210" s="69"/>
      <c r="E210" s="77" t="s">
        <v>471</v>
      </c>
      <c r="F210" s="78" t="s">
        <v>798</v>
      </c>
    </row>
    <row r="211" spans="2:6" ht="15" customHeight="1" x14ac:dyDescent="0.3">
      <c r="B211" s="75"/>
      <c r="C211" s="79"/>
      <c r="D211" s="69"/>
      <c r="E211" s="79"/>
      <c r="F211" s="70"/>
    </row>
    <row r="212" spans="2:6" ht="15" customHeight="1" x14ac:dyDescent="0.3">
      <c r="B212" s="83" t="s">
        <v>836</v>
      </c>
      <c r="C212" s="72" t="s">
        <v>265</v>
      </c>
      <c r="D212" s="27" t="s">
        <v>835</v>
      </c>
      <c r="E212" s="73" t="s">
        <v>741</v>
      </c>
      <c r="F212" s="74" t="s">
        <v>793</v>
      </c>
    </row>
    <row r="213" spans="2:6" ht="15" customHeight="1" x14ac:dyDescent="0.3">
      <c r="B213" s="75"/>
      <c r="C213" s="79"/>
      <c r="D213" s="69"/>
      <c r="E213" s="77" t="s">
        <v>741</v>
      </c>
      <c r="F213" s="78" t="s">
        <v>837</v>
      </c>
    </row>
    <row r="214" spans="2:6" ht="15" customHeight="1" x14ac:dyDescent="0.3">
      <c r="B214" s="75"/>
      <c r="C214" s="79"/>
      <c r="D214" s="69"/>
      <c r="E214" s="73" t="s">
        <v>337</v>
      </c>
      <c r="F214" s="74" t="s">
        <v>345</v>
      </c>
    </row>
    <row r="215" spans="2:6" ht="15" customHeight="1" x14ac:dyDescent="0.3">
      <c r="B215" s="75"/>
      <c r="C215" s="79"/>
      <c r="D215" s="69"/>
      <c r="E215" s="77" t="s">
        <v>380</v>
      </c>
      <c r="F215" s="78" t="s">
        <v>403</v>
      </c>
    </row>
    <row r="216" spans="2:6" ht="15" customHeight="1" x14ac:dyDescent="0.3">
      <c r="B216" s="75"/>
      <c r="C216" s="79"/>
      <c r="D216" s="69"/>
      <c r="E216" s="77" t="s">
        <v>445</v>
      </c>
      <c r="F216" s="78" t="s">
        <v>838</v>
      </c>
    </row>
    <row r="217" spans="2:6" ht="15" customHeight="1" x14ac:dyDescent="0.3">
      <c r="B217" s="75"/>
      <c r="C217" s="79"/>
      <c r="D217" s="69"/>
      <c r="E217" s="73" t="s">
        <v>418</v>
      </c>
      <c r="F217" s="74" t="s">
        <v>797</v>
      </c>
    </row>
    <row r="218" spans="2:6" ht="15" customHeight="1" x14ac:dyDescent="0.3">
      <c r="B218" s="75"/>
      <c r="C218" s="79"/>
      <c r="D218" s="69"/>
      <c r="E218" s="77" t="s">
        <v>418</v>
      </c>
      <c r="F218" s="78" t="s">
        <v>382</v>
      </c>
    </row>
    <row r="219" spans="2:6" ht="15" customHeight="1" x14ac:dyDescent="0.3">
      <c r="B219" s="75"/>
      <c r="C219" s="79"/>
      <c r="D219" s="69"/>
      <c r="E219" s="73" t="s">
        <v>471</v>
      </c>
      <c r="F219" s="74" t="s">
        <v>798</v>
      </c>
    </row>
    <row r="220" spans="2:6" ht="15" customHeight="1" x14ac:dyDescent="0.3">
      <c r="B220" s="75"/>
      <c r="C220" s="79"/>
      <c r="D220" s="69"/>
      <c r="E220" s="79"/>
      <c r="F220" s="70"/>
    </row>
    <row r="221" spans="2:6" ht="15" customHeight="1" x14ac:dyDescent="0.3">
      <c r="B221" s="83" t="s">
        <v>839</v>
      </c>
      <c r="C221" s="72" t="s">
        <v>265</v>
      </c>
      <c r="D221" s="27" t="s">
        <v>840</v>
      </c>
      <c r="E221" s="73" t="s">
        <v>741</v>
      </c>
      <c r="F221" s="74" t="s">
        <v>837</v>
      </c>
    </row>
    <row r="222" spans="2:6" ht="15" customHeight="1" x14ac:dyDescent="0.3">
      <c r="B222" s="75"/>
      <c r="C222" s="79"/>
      <c r="D222" s="69"/>
      <c r="E222" s="77" t="s">
        <v>337</v>
      </c>
      <c r="F222" s="78" t="s">
        <v>841</v>
      </c>
    </row>
    <row r="223" spans="2:6" ht="15" customHeight="1" x14ac:dyDescent="0.3">
      <c r="B223" s="75"/>
      <c r="C223" s="79"/>
      <c r="D223" s="69"/>
      <c r="E223" s="77" t="s">
        <v>380</v>
      </c>
      <c r="F223" s="78" t="s">
        <v>403</v>
      </c>
    </row>
    <row r="224" spans="2:6" ht="15" customHeight="1" x14ac:dyDescent="0.3">
      <c r="B224" s="75"/>
      <c r="C224" s="79"/>
      <c r="D224" s="69"/>
      <c r="E224" s="73" t="s">
        <v>418</v>
      </c>
      <c r="F224" s="74" t="s">
        <v>382</v>
      </c>
    </row>
    <row r="225" spans="2:6" ht="15" customHeight="1" x14ac:dyDescent="0.3">
      <c r="B225" s="75"/>
      <c r="C225" s="79"/>
      <c r="D225" s="69"/>
      <c r="E225" s="77" t="s">
        <v>471</v>
      </c>
      <c r="F225" s="78" t="s">
        <v>798</v>
      </c>
    </row>
    <row r="226" spans="2:6" ht="15" customHeight="1" x14ac:dyDescent="0.3">
      <c r="B226" s="75"/>
      <c r="C226" s="79"/>
      <c r="D226" s="69"/>
      <c r="E226" s="79"/>
      <c r="F226" s="70"/>
    </row>
    <row r="227" spans="2:6" ht="15" customHeight="1" x14ac:dyDescent="0.3">
      <c r="B227" s="71" t="s">
        <v>842</v>
      </c>
      <c r="C227" s="72" t="s">
        <v>124</v>
      </c>
      <c r="D227" s="27" t="s">
        <v>843</v>
      </c>
      <c r="E227" s="73" t="s">
        <v>741</v>
      </c>
      <c r="F227" s="74" t="s">
        <v>793</v>
      </c>
    </row>
    <row r="228" spans="2:6" ht="15" customHeight="1" x14ac:dyDescent="0.3">
      <c r="B228" s="75"/>
      <c r="C228" s="76" t="s">
        <v>177</v>
      </c>
      <c r="D228" s="22" t="s">
        <v>844</v>
      </c>
      <c r="E228" s="77" t="s">
        <v>337</v>
      </c>
      <c r="F228" s="78" t="s">
        <v>345</v>
      </c>
    </row>
    <row r="229" spans="2:6" ht="15" customHeight="1" x14ac:dyDescent="0.3">
      <c r="B229" s="75"/>
      <c r="C229" s="76" t="s">
        <v>177</v>
      </c>
      <c r="D229" s="22" t="s">
        <v>845</v>
      </c>
      <c r="E229" s="73" t="s">
        <v>337</v>
      </c>
      <c r="F229" s="74" t="s">
        <v>846</v>
      </c>
    </row>
    <row r="230" spans="2:6" ht="15" customHeight="1" x14ac:dyDescent="0.3">
      <c r="B230" s="75"/>
      <c r="C230" s="79"/>
      <c r="D230" s="69"/>
      <c r="E230" s="77" t="s">
        <v>380</v>
      </c>
      <c r="F230" s="78" t="s">
        <v>403</v>
      </c>
    </row>
    <row r="231" spans="2:6" ht="15" customHeight="1" x14ac:dyDescent="0.3">
      <c r="B231" s="75"/>
      <c r="C231" s="79"/>
      <c r="D231" s="69"/>
      <c r="E231" s="73" t="s">
        <v>418</v>
      </c>
      <c r="F231" s="74" t="s">
        <v>382</v>
      </c>
    </row>
    <row r="232" spans="2:6" ht="15" customHeight="1" x14ac:dyDescent="0.3">
      <c r="B232" s="75"/>
      <c r="C232" s="79"/>
      <c r="D232" s="69"/>
      <c r="E232" s="77" t="s">
        <v>471</v>
      </c>
      <c r="F232" s="78" t="s">
        <v>798</v>
      </c>
    </row>
    <row r="233" spans="2:6" ht="15" customHeight="1" x14ac:dyDescent="0.3">
      <c r="B233" s="75"/>
      <c r="C233" s="79"/>
      <c r="D233" s="69"/>
      <c r="E233" s="79"/>
      <c r="F233" s="70"/>
    </row>
    <row r="234" spans="2:6" ht="15" customHeight="1" x14ac:dyDescent="0.3">
      <c r="B234" s="83" t="s">
        <v>847</v>
      </c>
      <c r="C234" s="72" t="s">
        <v>265</v>
      </c>
      <c r="D234" s="27" t="s">
        <v>848</v>
      </c>
      <c r="E234" s="73" t="s">
        <v>741</v>
      </c>
      <c r="F234" s="74" t="s">
        <v>792</v>
      </c>
    </row>
    <row r="235" spans="2:6" ht="15" customHeight="1" x14ac:dyDescent="0.3">
      <c r="B235" s="75"/>
      <c r="C235" s="79"/>
      <c r="D235" s="69"/>
      <c r="E235" s="77" t="s">
        <v>741</v>
      </c>
      <c r="F235" s="78" t="s">
        <v>793</v>
      </c>
    </row>
    <row r="236" spans="2:6" ht="15" customHeight="1" x14ac:dyDescent="0.3">
      <c r="B236" s="75"/>
      <c r="C236" s="79"/>
      <c r="D236" s="69"/>
      <c r="E236" s="73" t="s">
        <v>337</v>
      </c>
      <c r="F236" s="74" t="s">
        <v>345</v>
      </c>
    </row>
    <row r="237" spans="2:6" ht="15" customHeight="1" x14ac:dyDescent="0.3">
      <c r="B237" s="75"/>
      <c r="C237" s="79"/>
      <c r="D237" s="69"/>
      <c r="E237" s="77" t="s">
        <v>337</v>
      </c>
      <c r="F237" s="78" t="s">
        <v>359</v>
      </c>
    </row>
    <row r="238" spans="2:6" ht="15" customHeight="1" x14ac:dyDescent="0.3">
      <c r="B238" s="75"/>
      <c r="C238" s="79"/>
      <c r="D238" s="69"/>
      <c r="E238" s="73" t="s">
        <v>418</v>
      </c>
      <c r="F238" s="74" t="s">
        <v>385</v>
      </c>
    </row>
    <row r="239" spans="2:6" ht="15" customHeight="1" x14ac:dyDescent="0.3">
      <c r="B239" s="75"/>
      <c r="C239" s="79"/>
      <c r="D239" s="69"/>
      <c r="E239" s="77" t="s">
        <v>418</v>
      </c>
      <c r="F239" s="78" t="s">
        <v>387</v>
      </c>
    </row>
    <row r="240" spans="2:6" ht="15" customHeight="1" x14ac:dyDescent="0.3">
      <c r="B240" s="75"/>
      <c r="C240" s="79"/>
      <c r="D240" s="69"/>
      <c r="E240" s="80"/>
      <c r="F240" s="81"/>
    </row>
    <row r="241" spans="2:6" ht="15" customHeight="1" x14ac:dyDescent="0.3">
      <c r="B241" s="83" t="s">
        <v>849</v>
      </c>
      <c r="C241" s="72" t="s">
        <v>265</v>
      </c>
      <c r="D241" s="27" t="s">
        <v>850</v>
      </c>
      <c r="E241" s="73" t="s">
        <v>741</v>
      </c>
      <c r="F241" s="74" t="s">
        <v>837</v>
      </c>
    </row>
    <row r="242" spans="2:6" ht="15" customHeight="1" x14ac:dyDescent="0.3">
      <c r="B242" s="75"/>
      <c r="C242" s="79"/>
      <c r="D242" s="69"/>
      <c r="E242" s="77" t="s">
        <v>337</v>
      </c>
      <c r="F242" s="78" t="s">
        <v>841</v>
      </c>
    </row>
    <row r="243" spans="2:6" ht="15" customHeight="1" x14ac:dyDescent="0.3">
      <c r="B243" s="75"/>
      <c r="C243" s="79"/>
      <c r="D243" s="69"/>
      <c r="E243" s="77" t="s">
        <v>380</v>
      </c>
      <c r="F243" s="78" t="s">
        <v>403</v>
      </c>
    </row>
    <row r="244" spans="2:6" ht="15" customHeight="1" x14ac:dyDescent="0.3">
      <c r="B244" s="75"/>
      <c r="C244" s="79"/>
      <c r="D244" s="69"/>
      <c r="E244" s="73" t="s">
        <v>418</v>
      </c>
      <c r="F244" s="74" t="s">
        <v>382</v>
      </c>
    </row>
    <row r="245" spans="2:6" ht="15" customHeight="1" x14ac:dyDescent="0.3">
      <c r="B245" s="75"/>
      <c r="C245" s="79"/>
      <c r="D245" s="69"/>
      <c r="E245" s="77" t="s">
        <v>471</v>
      </c>
      <c r="F245" s="78" t="s">
        <v>425</v>
      </c>
    </row>
    <row r="246" spans="2:6" ht="6.75" customHeight="1" x14ac:dyDescent="0.3">
      <c r="B246" s="75"/>
      <c r="C246" s="79"/>
      <c r="D246" s="69" t="s">
        <v>25</v>
      </c>
      <c r="E246" s="79"/>
      <c r="F246" s="70"/>
    </row>
    <row r="247" spans="2:6" ht="15" customHeight="1" x14ac:dyDescent="0.3">
      <c r="B247" s="75"/>
      <c r="C247" s="79"/>
      <c r="D247" s="69"/>
      <c r="E247" s="79"/>
      <c r="F247" s="70"/>
    </row>
    <row r="248" spans="2:6" ht="15" customHeight="1" x14ac:dyDescent="0.3">
      <c r="B248" s="88" t="s">
        <v>851</v>
      </c>
      <c r="C248" s="79"/>
      <c r="D248" s="69"/>
      <c r="E248" s="79"/>
      <c r="F248" s="70"/>
    </row>
    <row r="249" spans="2:6" ht="15" customHeight="1" x14ac:dyDescent="0.3">
      <c r="B249" s="75"/>
      <c r="C249" s="79"/>
      <c r="D249" s="69"/>
      <c r="E249" s="79"/>
      <c r="F249" s="70"/>
    </row>
    <row r="250" spans="2:6" ht="15" customHeight="1" x14ac:dyDescent="0.3">
      <c r="B250" s="71" t="s">
        <v>771</v>
      </c>
      <c r="C250" s="72" t="s">
        <v>752</v>
      </c>
      <c r="D250" s="74" t="s">
        <v>772</v>
      </c>
      <c r="E250" s="79"/>
      <c r="F250" s="70"/>
    </row>
    <row r="251" spans="2:6" ht="15" customHeight="1" x14ac:dyDescent="0.3">
      <c r="B251" s="84"/>
      <c r="C251" s="76" t="s">
        <v>752</v>
      </c>
      <c r="D251" s="78" t="s">
        <v>773</v>
      </c>
      <c r="E251" s="79"/>
      <c r="F251" s="70"/>
    </row>
    <row r="252" spans="2:6" ht="15" customHeight="1" x14ac:dyDescent="0.3">
      <c r="B252" s="84"/>
      <c r="C252" s="72" t="s">
        <v>752</v>
      </c>
      <c r="D252" s="74" t="s">
        <v>776</v>
      </c>
      <c r="E252" s="79"/>
      <c r="F252" s="70"/>
    </row>
    <row r="253" spans="2:6" ht="15" customHeight="1" x14ac:dyDescent="0.3">
      <c r="B253" s="85"/>
      <c r="C253" s="79"/>
      <c r="D253" s="79"/>
      <c r="E253" s="79"/>
      <c r="F253" s="89"/>
    </row>
    <row r="254" spans="2:6" ht="15" customHeight="1" x14ac:dyDescent="0.3">
      <c r="B254" s="83" t="s">
        <v>852</v>
      </c>
      <c r="C254" s="72" t="s">
        <v>752</v>
      </c>
      <c r="D254" s="74" t="s">
        <v>777</v>
      </c>
      <c r="E254" s="79"/>
      <c r="F254" s="70"/>
    </row>
    <row r="255" spans="2:6" ht="15" customHeight="1" x14ac:dyDescent="0.3">
      <c r="B255" s="75"/>
      <c r="C255" s="79"/>
      <c r="D255" s="69"/>
      <c r="E255" s="79"/>
      <c r="F255" s="70"/>
    </row>
    <row r="257" spans="2:6" ht="15" customHeight="1" x14ac:dyDescent="0.3">
      <c r="B257" s="83" t="s">
        <v>853</v>
      </c>
      <c r="C257" s="72" t="s">
        <v>90</v>
      </c>
      <c r="D257" s="27" t="s">
        <v>108</v>
      </c>
      <c r="E257" s="73" t="s">
        <v>741</v>
      </c>
      <c r="F257" s="74" t="s">
        <v>780</v>
      </c>
    </row>
    <row r="258" spans="2:6" ht="15" customHeight="1" x14ac:dyDescent="0.3">
      <c r="B258" s="75"/>
      <c r="C258" s="76" t="s">
        <v>124</v>
      </c>
      <c r="D258" s="22" t="s">
        <v>781</v>
      </c>
      <c r="E258" s="77" t="s">
        <v>337</v>
      </c>
      <c r="F258" s="78" t="s">
        <v>355</v>
      </c>
    </row>
    <row r="259" spans="2:6" ht="15" customHeight="1" x14ac:dyDescent="0.3">
      <c r="B259" s="75"/>
      <c r="C259" s="76" t="s">
        <v>124</v>
      </c>
      <c r="D259" s="22" t="s">
        <v>782</v>
      </c>
      <c r="E259" s="73" t="s">
        <v>418</v>
      </c>
      <c r="F259" s="74" t="s">
        <v>423</v>
      </c>
    </row>
    <row r="260" spans="2:6" ht="15" customHeight="1" x14ac:dyDescent="0.3">
      <c r="B260" s="75"/>
      <c r="C260" s="72" t="s">
        <v>745</v>
      </c>
      <c r="D260" s="27" t="s">
        <v>783</v>
      </c>
      <c r="E260" s="77" t="s">
        <v>471</v>
      </c>
      <c r="F260" s="78" t="s">
        <v>421</v>
      </c>
    </row>
    <row r="261" spans="2:6" ht="15" customHeight="1" x14ac:dyDescent="0.3">
      <c r="B261" s="75"/>
      <c r="C261" s="79"/>
      <c r="D261" s="69"/>
      <c r="E261" s="73" t="s">
        <v>445</v>
      </c>
      <c r="F261" s="74" t="s">
        <v>397</v>
      </c>
    </row>
    <row r="262" spans="2:6" ht="15" customHeight="1" x14ac:dyDescent="0.3">
      <c r="B262" s="75"/>
      <c r="C262" s="79"/>
      <c r="D262" s="69"/>
      <c r="E262" s="79"/>
      <c r="F262" s="70"/>
    </row>
    <row r="263" spans="2:6" ht="15" customHeight="1" x14ac:dyDescent="0.3">
      <c r="B263" s="71" t="s">
        <v>854</v>
      </c>
      <c r="C263" s="72" t="s">
        <v>90</v>
      </c>
      <c r="D263" s="27" t="s">
        <v>788</v>
      </c>
      <c r="E263" s="73" t="s">
        <v>741</v>
      </c>
      <c r="F263" s="74" t="s">
        <v>780</v>
      </c>
    </row>
    <row r="264" spans="2:6" ht="15" customHeight="1" x14ac:dyDescent="0.3">
      <c r="B264" s="75"/>
      <c r="C264" s="72" t="s">
        <v>90</v>
      </c>
      <c r="D264" s="27" t="s">
        <v>785</v>
      </c>
      <c r="E264" s="77" t="s">
        <v>337</v>
      </c>
      <c r="F264" s="78" t="s">
        <v>355</v>
      </c>
    </row>
    <row r="265" spans="2:6" ht="15" customHeight="1" x14ac:dyDescent="0.3">
      <c r="B265" s="75"/>
      <c r="C265" s="76" t="s">
        <v>124</v>
      </c>
      <c r="D265" s="22" t="s">
        <v>786</v>
      </c>
      <c r="E265" s="73" t="s">
        <v>418</v>
      </c>
      <c r="F265" s="74" t="s">
        <v>423</v>
      </c>
    </row>
    <row r="266" spans="2:6" ht="15" customHeight="1" x14ac:dyDescent="0.3">
      <c r="B266" s="75"/>
      <c r="C266" s="79"/>
      <c r="D266" s="69"/>
      <c r="E266" s="77" t="s">
        <v>471</v>
      </c>
      <c r="F266" s="78" t="s">
        <v>421</v>
      </c>
    </row>
    <row r="267" spans="2:6" ht="15" customHeight="1" x14ac:dyDescent="0.3">
      <c r="B267" s="75"/>
      <c r="C267" s="79"/>
      <c r="D267" s="69"/>
      <c r="E267" s="73" t="s">
        <v>445</v>
      </c>
      <c r="F267" s="74" t="s">
        <v>397</v>
      </c>
    </row>
    <row r="268" spans="2:6" ht="15" customHeight="1" x14ac:dyDescent="0.3">
      <c r="B268" s="75"/>
      <c r="C268" s="79"/>
      <c r="D268" s="69"/>
      <c r="E268" s="79"/>
      <c r="F268" s="70"/>
    </row>
    <row r="269" spans="2:6" ht="15" customHeight="1" x14ac:dyDescent="0.3">
      <c r="B269" s="71" t="s">
        <v>855</v>
      </c>
      <c r="C269" s="72" t="s">
        <v>124</v>
      </c>
      <c r="D269" s="27" t="s">
        <v>782</v>
      </c>
      <c r="E269" s="73" t="s">
        <v>741</v>
      </c>
      <c r="F269" s="74" t="s">
        <v>856</v>
      </c>
    </row>
    <row r="270" spans="2:6" ht="15" customHeight="1" x14ac:dyDescent="0.3">
      <c r="B270" s="75"/>
      <c r="C270" s="76" t="s">
        <v>745</v>
      </c>
      <c r="D270" s="22" t="s">
        <v>783</v>
      </c>
      <c r="E270" s="77" t="s">
        <v>741</v>
      </c>
      <c r="F270" s="78" t="s">
        <v>432</v>
      </c>
    </row>
    <row r="271" spans="2:6" ht="15" customHeight="1" x14ac:dyDescent="0.3">
      <c r="B271" s="75"/>
      <c r="C271" s="72" t="s">
        <v>115</v>
      </c>
      <c r="D271" s="27" t="s">
        <v>801</v>
      </c>
      <c r="E271" s="73" t="s">
        <v>337</v>
      </c>
      <c r="F271" s="74" t="s">
        <v>857</v>
      </c>
    </row>
    <row r="272" spans="2:6" ht="15" customHeight="1" x14ac:dyDescent="0.3">
      <c r="B272" s="75"/>
      <c r="C272" s="76" t="s">
        <v>124</v>
      </c>
      <c r="D272" s="22" t="s">
        <v>802</v>
      </c>
      <c r="E272" s="77" t="s">
        <v>380</v>
      </c>
      <c r="F272" s="78" t="s">
        <v>464</v>
      </c>
    </row>
    <row r="273" spans="2:6" ht="15" customHeight="1" x14ac:dyDescent="0.3">
      <c r="B273" s="75"/>
      <c r="C273" s="76" t="s">
        <v>124</v>
      </c>
      <c r="D273" s="22" t="s">
        <v>808</v>
      </c>
      <c r="E273" s="73" t="s">
        <v>380</v>
      </c>
      <c r="F273" s="74" t="s">
        <v>858</v>
      </c>
    </row>
    <row r="274" spans="2:6" ht="15" customHeight="1" x14ac:dyDescent="0.3">
      <c r="B274" s="75"/>
      <c r="C274" s="72" t="s">
        <v>177</v>
      </c>
      <c r="D274" s="27" t="s">
        <v>803</v>
      </c>
      <c r="E274" s="77" t="s">
        <v>380</v>
      </c>
      <c r="F274" s="74" t="s">
        <v>859</v>
      </c>
    </row>
    <row r="275" spans="2:6" ht="15" customHeight="1" x14ac:dyDescent="0.3">
      <c r="B275" s="75"/>
      <c r="C275" s="72" t="s">
        <v>177</v>
      </c>
      <c r="D275" s="27" t="s">
        <v>809</v>
      </c>
      <c r="E275" s="77" t="s">
        <v>418</v>
      </c>
      <c r="F275" s="78" t="s">
        <v>519</v>
      </c>
    </row>
    <row r="276" spans="2:6" ht="15" customHeight="1" x14ac:dyDescent="0.3">
      <c r="B276" s="75"/>
      <c r="C276" s="72" t="s">
        <v>177</v>
      </c>
      <c r="D276" s="27" t="s">
        <v>860</v>
      </c>
      <c r="E276" s="73" t="s">
        <v>445</v>
      </c>
      <c r="F276" s="74" t="s">
        <v>861</v>
      </c>
    </row>
    <row r="277" spans="2:6" ht="15" customHeight="1" x14ac:dyDescent="0.3">
      <c r="B277" s="75"/>
      <c r="C277" s="76" t="s">
        <v>745</v>
      </c>
      <c r="D277" s="22" t="s">
        <v>804</v>
      </c>
      <c r="E277" s="73" t="s">
        <v>445</v>
      </c>
      <c r="F277" s="74" t="s">
        <v>862</v>
      </c>
    </row>
    <row r="278" spans="2:6" ht="15" customHeight="1" x14ac:dyDescent="0.3">
      <c r="B278" s="75"/>
      <c r="C278" s="76" t="s">
        <v>745</v>
      </c>
      <c r="D278" s="22" t="s">
        <v>810</v>
      </c>
      <c r="E278" s="77" t="s">
        <v>514</v>
      </c>
      <c r="F278" s="55" t="s">
        <v>863</v>
      </c>
    </row>
    <row r="279" spans="2:6" ht="15" customHeight="1" x14ac:dyDescent="0.3">
      <c r="B279" s="75"/>
      <c r="C279" s="79"/>
      <c r="D279" s="69"/>
      <c r="E279" s="79"/>
      <c r="F279" s="70"/>
    </row>
    <row r="280" spans="2:6" ht="15" customHeight="1" x14ac:dyDescent="0.3">
      <c r="B280" s="71" t="s">
        <v>864</v>
      </c>
      <c r="C280" s="72" t="s">
        <v>124</v>
      </c>
      <c r="D280" s="27" t="s">
        <v>865</v>
      </c>
      <c r="E280" s="73" t="s">
        <v>741</v>
      </c>
      <c r="F280" s="74" t="s">
        <v>856</v>
      </c>
    </row>
    <row r="281" spans="2:6" ht="15" customHeight="1" x14ac:dyDescent="0.3">
      <c r="B281" s="75"/>
      <c r="C281" s="76" t="s">
        <v>177</v>
      </c>
      <c r="D281" s="22" t="s">
        <v>866</v>
      </c>
      <c r="E281" s="77" t="s">
        <v>741</v>
      </c>
      <c r="F281" s="78" t="s">
        <v>432</v>
      </c>
    </row>
    <row r="282" spans="2:6" ht="15" customHeight="1" x14ac:dyDescent="0.3">
      <c r="B282" s="75"/>
      <c r="C282" s="72" t="s">
        <v>177</v>
      </c>
      <c r="D282" s="27" t="s">
        <v>809</v>
      </c>
      <c r="E282" s="73" t="s">
        <v>337</v>
      </c>
      <c r="F282" s="74" t="s">
        <v>857</v>
      </c>
    </row>
    <row r="283" spans="2:6" ht="15" customHeight="1" x14ac:dyDescent="0.3">
      <c r="B283" s="75"/>
      <c r="C283" s="76" t="s">
        <v>124</v>
      </c>
      <c r="D283" s="22" t="s">
        <v>802</v>
      </c>
      <c r="E283" s="73" t="s">
        <v>337</v>
      </c>
      <c r="F283" s="74" t="s">
        <v>456</v>
      </c>
    </row>
    <row r="284" spans="2:6" ht="15" customHeight="1" x14ac:dyDescent="0.3">
      <c r="B284" s="75"/>
      <c r="C284" s="76" t="s">
        <v>124</v>
      </c>
      <c r="D284" s="22" t="s">
        <v>808</v>
      </c>
      <c r="E284" s="73" t="s">
        <v>337</v>
      </c>
      <c r="F284" s="74" t="s">
        <v>867</v>
      </c>
    </row>
    <row r="285" spans="2:6" ht="15" customHeight="1" x14ac:dyDescent="0.3">
      <c r="B285" s="75"/>
      <c r="C285" s="72" t="s">
        <v>177</v>
      </c>
      <c r="D285" s="27" t="s">
        <v>803</v>
      </c>
      <c r="E285" s="77" t="s">
        <v>380</v>
      </c>
      <c r="F285" s="78" t="s">
        <v>464</v>
      </c>
    </row>
    <row r="286" spans="2:6" ht="15" customHeight="1" x14ac:dyDescent="0.3">
      <c r="B286" s="75"/>
      <c r="C286" s="72" t="s">
        <v>177</v>
      </c>
      <c r="D286" s="27" t="s">
        <v>809</v>
      </c>
      <c r="E286" s="73" t="s">
        <v>380</v>
      </c>
      <c r="F286" s="74" t="s">
        <v>858</v>
      </c>
    </row>
    <row r="287" spans="2:6" ht="15" customHeight="1" x14ac:dyDescent="0.3">
      <c r="B287" s="75"/>
      <c r="C287" s="76" t="s">
        <v>745</v>
      </c>
      <c r="D287" s="22" t="s">
        <v>804</v>
      </c>
      <c r="E287" s="77" t="s">
        <v>380</v>
      </c>
      <c r="F287" s="74" t="s">
        <v>859</v>
      </c>
    </row>
    <row r="288" spans="2:6" ht="15" customHeight="1" x14ac:dyDescent="0.3">
      <c r="B288" s="75"/>
      <c r="C288" s="76" t="s">
        <v>745</v>
      </c>
      <c r="D288" s="22" t="s">
        <v>810</v>
      </c>
      <c r="E288" s="77" t="s">
        <v>418</v>
      </c>
      <c r="F288" s="78" t="s">
        <v>519</v>
      </c>
    </row>
    <row r="289" spans="2:6" ht="15" customHeight="1" x14ac:dyDescent="0.3">
      <c r="B289" s="75"/>
      <c r="C289" s="79"/>
      <c r="D289" s="69"/>
      <c r="E289" s="77" t="s">
        <v>418</v>
      </c>
      <c r="F289" s="78" t="s">
        <v>868</v>
      </c>
    </row>
    <row r="290" spans="2:6" ht="15" customHeight="1" x14ac:dyDescent="0.3">
      <c r="B290" s="75"/>
      <c r="C290" s="79"/>
      <c r="D290" s="69"/>
      <c r="E290" s="77" t="s">
        <v>418</v>
      </c>
      <c r="F290" s="78" t="s">
        <v>869</v>
      </c>
    </row>
    <row r="291" spans="2:6" ht="15" customHeight="1" x14ac:dyDescent="0.3">
      <c r="B291" s="75"/>
      <c r="C291" s="79"/>
      <c r="D291" s="69"/>
      <c r="E291" s="77" t="s">
        <v>418</v>
      </c>
      <c r="F291" s="78" t="s">
        <v>870</v>
      </c>
    </row>
    <row r="292" spans="2:6" ht="15" customHeight="1" x14ac:dyDescent="0.3">
      <c r="B292" s="75"/>
      <c r="C292" s="79"/>
      <c r="D292" s="69"/>
      <c r="E292" s="77" t="s">
        <v>418</v>
      </c>
      <c r="F292" s="78" t="s">
        <v>871</v>
      </c>
    </row>
    <row r="293" spans="2:6" ht="15" customHeight="1" x14ac:dyDescent="0.3">
      <c r="B293" s="75"/>
      <c r="C293" s="79"/>
      <c r="D293" s="69"/>
      <c r="E293" s="73" t="s">
        <v>445</v>
      </c>
      <c r="F293" s="74" t="s">
        <v>861</v>
      </c>
    </row>
    <row r="294" spans="2:6" ht="15" customHeight="1" x14ac:dyDescent="0.3">
      <c r="B294" s="75"/>
      <c r="C294" s="79"/>
      <c r="D294" s="69"/>
      <c r="E294" s="73" t="s">
        <v>445</v>
      </c>
      <c r="F294" s="74" t="s">
        <v>862</v>
      </c>
    </row>
    <row r="295" spans="2:6" ht="15" customHeight="1" x14ac:dyDescent="0.3">
      <c r="B295" s="75"/>
      <c r="C295" s="79"/>
      <c r="D295" s="69"/>
      <c r="E295" s="77" t="s">
        <v>514</v>
      </c>
      <c r="F295" s="55" t="s">
        <v>863</v>
      </c>
    </row>
    <row r="296" spans="2:6" ht="15" customHeight="1" x14ac:dyDescent="0.3">
      <c r="B296" s="75"/>
      <c r="C296" s="79"/>
      <c r="D296" s="69"/>
      <c r="E296" s="73" t="s">
        <v>471</v>
      </c>
      <c r="F296" s="74" t="s">
        <v>872</v>
      </c>
    </row>
    <row r="297" spans="2:6" ht="15" customHeight="1" x14ac:dyDescent="0.3">
      <c r="B297" s="75"/>
      <c r="C297" s="79"/>
      <c r="D297" s="69"/>
      <c r="E297" s="79"/>
      <c r="F297" s="70"/>
    </row>
    <row r="298" spans="2:6" ht="15" customHeight="1" x14ac:dyDescent="0.3">
      <c r="B298" s="71" t="s">
        <v>873</v>
      </c>
      <c r="C298" s="72" t="s">
        <v>124</v>
      </c>
      <c r="D298" s="27" t="s">
        <v>874</v>
      </c>
      <c r="E298" s="73" t="s">
        <v>741</v>
      </c>
      <c r="F298" s="74" t="s">
        <v>875</v>
      </c>
    </row>
    <row r="299" spans="2:6" ht="15" customHeight="1" x14ac:dyDescent="0.3">
      <c r="B299" s="75"/>
      <c r="C299" s="76" t="s">
        <v>177</v>
      </c>
      <c r="D299" s="22" t="s">
        <v>876</v>
      </c>
      <c r="E299" s="77" t="s">
        <v>337</v>
      </c>
      <c r="F299" s="78" t="s">
        <v>456</v>
      </c>
    </row>
    <row r="300" spans="2:6" ht="15" customHeight="1" x14ac:dyDescent="0.3">
      <c r="B300" s="75"/>
      <c r="C300" s="72" t="s">
        <v>745</v>
      </c>
      <c r="D300" s="27" t="s">
        <v>877</v>
      </c>
      <c r="E300" s="73" t="s">
        <v>337</v>
      </c>
      <c r="F300" s="74" t="s">
        <v>867</v>
      </c>
    </row>
    <row r="301" spans="2:6" ht="15" customHeight="1" x14ac:dyDescent="0.3">
      <c r="B301" s="75"/>
      <c r="C301" s="72" t="s">
        <v>177</v>
      </c>
      <c r="D301" s="27" t="s">
        <v>860</v>
      </c>
      <c r="E301" s="73" t="s">
        <v>380</v>
      </c>
      <c r="F301" s="74" t="s">
        <v>858</v>
      </c>
    </row>
    <row r="302" spans="2:6" ht="15" customHeight="1" x14ac:dyDescent="0.3">
      <c r="B302" s="75"/>
      <c r="C302" s="79"/>
      <c r="D302" s="69"/>
      <c r="E302" s="77" t="s">
        <v>380</v>
      </c>
      <c r="F302" s="74" t="s">
        <v>859</v>
      </c>
    </row>
    <row r="303" spans="2:6" ht="15" customHeight="1" x14ac:dyDescent="0.3">
      <c r="B303" s="75"/>
      <c r="C303" s="79"/>
      <c r="D303" s="69"/>
      <c r="E303" s="73" t="s">
        <v>380</v>
      </c>
      <c r="F303" s="74" t="s">
        <v>878</v>
      </c>
    </row>
    <row r="304" spans="2:6" ht="15" customHeight="1" x14ac:dyDescent="0.3">
      <c r="B304" s="75"/>
      <c r="C304" s="79"/>
      <c r="D304" s="69"/>
      <c r="E304" s="77" t="s">
        <v>418</v>
      </c>
      <c r="F304" s="78" t="s">
        <v>519</v>
      </c>
    </row>
    <row r="305" spans="2:6" ht="15" customHeight="1" x14ac:dyDescent="0.3">
      <c r="B305" s="75"/>
      <c r="C305" s="79"/>
      <c r="D305" s="69"/>
      <c r="E305" s="77" t="s">
        <v>418</v>
      </c>
      <c r="F305" s="78" t="s">
        <v>868</v>
      </c>
    </row>
    <row r="306" spans="2:6" ht="15" customHeight="1" x14ac:dyDescent="0.3">
      <c r="B306" s="75"/>
      <c r="C306" s="79"/>
      <c r="D306" s="69"/>
      <c r="E306" s="77" t="s">
        <v>418</v>
      </c>
      <c r="F306" s="78" t="s">
        <v>869</v>
      </c>
    </row>
    <row r="307" spans="2:6" ht="15" customHeight="1" x14ac:dyDescent="0.3">
      <c r="B307" s="75"/>
      <c r="C307" s="79"/>
      <c r="D307" s="69"/>
      <c r="E307" s="77" t="s">
        <v>418</v>
      </c>
      <c r="F307" s="78" t="s">
        <v>870</v>
      </c>
    </row>
    <row r="308" spans="2:6" ht="15" customHeight="1" x14ac:dyDescent="0.3">
      <c r="B308" s="75"/>
      <c r="C308" s="79"/>
      <c r="D308" s="69"/>
      <c r="E308" s="77" t="s">
        <v>418</v>
      </c>
      <c r="F308" s="78" t="s">
        <v>871</v>
      </c>
    </row>
    <row r="309" spans="2:6" ht="15" customHeight="1" x14ac:dyDescent="0.3">
      <c r="B309" s="75"/>
      <c r="C309" s="79"/>
      <c r="D309" s="69"/>
      <c r="E309" s="73" t="s">
        <v>471</v>
      </c>
      <c r="F309" s="74" t="s">
        <v>872</v>
      </c>
    </row>
    <row r="310" spans="2:6" ht="15" customHeight="1" x14ac:dyDescent="0.3">
      <c r="B310" s="75"/>
      <c r="C310" s="79"/>
      <c r="D310" s="69"/>
      <c r="E310" s="73" t="s">
        <v>471</v>
      </c>
      <c r="F310" s="74" t="s">
        <v>879</v>
      </c>
    </row>
    <row r="311" spans="2:6" ht="15" customHeight="1" x14ac:dyDescent="0.3">
      <c r="B311" s="75"/>
      <c r="C311" s="79"/>
      <c r="D311" s="69"/>
      <c r="E311" s="73" t="s">
        <v>471</v>
      </c>
      <c r="F311" s="74" t="s">
        <v>872</v>
      </c>
    </row>
    <row r="312" spans="2:6" ht="15" customHeight="1" x14ac:dyDescent="0.3">
      <c r="B312" s="75" t="s">
        <v>25</v>
      </c>
      <c r="C312" s="79"/>
      <c r="D312" s="69"/>
      <c r="E312" s="73" t="s">
        <v>445</v>
      </c>
      <c r="F312" s="74" t="s">
        <v>861</v>
      </c>
    </row>
    <row r="313" spans="2:6" ht="15" customHeight="1" x14ac:dyDescent="0.3">
      <c r="B313" s="75"/>
      <c r="C313" s="79"/>
      <c r="D313" s="69"/>
      <c r="E313" s="73" t="s">
        <v>445</v>
      </c>
      <c r="F313" s="74" t="s">
        <v>880</v>
      </c>
    </row>
    <row r="314" spans="2:6" ht="15" customHeight="1" x14ac:dyDescent="0.3">
      <c r="B314" s="75"/>
      <c r="C314" s="79"/>
      <c r="D314" s="69"/>
      <c r="E314" s="80"/>
      <c r="F314" s="81"/>
    </row>
    <row r="315" spans="2:6" ht="15" customHeight="1" x14ac:dyDescent="0.3">
      <c r="B315" s="75"/>
      <c r="C315" s="79"/>
      <c r="D315" s="69"/>
      <c r="E315" s="79"/>
      <c r="F315" s="70"/>
    </row>
    <row r="316" spans="2:6" ht="15" customHeight="1" x14ac:dyDescent="0.3">
      <c r="B316" s="71" t="s">
        <v>881</v>
      </c>
      <c r="C316" s="72" t="s">
        <v>177</v>
      </c>
      <c r="D316" s="27" t="s">
        <v>882</v>
      </c>
      <c r="E316" s="73" t="s">
        <v>741</v>
      </c>
      <c r="F316" s="74" t="s">
        <v>437</v>
      </c>
    </row>
    <row r="317" spans="2:6" ht="15" customHeight="1" x14ac:dyDescent="0.3">
      <c r="B317" s="75"/>
      <c r="C317" s="76" t="s">
        <v>265</v>
      </c>
      <c r="D317" s="22" t="s">
        <v>883</v>
      </c>
      <c r="E317" s="77" t="s">
        <v>337</v>
      </c>
      <c r="F317" s="78" t="s">
        <v>867</v>
      </c>
    </row>
    <row r="318" spans="2:6" ht="15" customHeight="1" x14ac:dyDescent="0.3">
      <c r="B318" s="75"/>
      <c r="C318" s="79"/>
      <c r="D318" s="69"/>
      <c r="E318" s="73" t="s">
        <v>380</v>
      </c>
      <c r="F318" s="74" t="s">
        <v>858</v>
      </c>
    </row>
    <row r="319" spans="2:6" ht="15" customHeight="1" x14ac:dyDescent="0.3">
      <c r="B319" s="75"/>
      <c r="C319" s="79"/>
      <c r="D319" s="69"/>
      <c r="E319" s="77" t="s">
        <v>380</v>
      </c>
      <c r="F319" s="74" t="s">
        <v>859</v>
      </c>
    </row>
    <row r="320" spans="2:6" ht="15" customHeight="1" x14ac:dyDescent="0.3">
      <c r="B320" s="75"/>
      <c r="C320" s="79"/>
      <c r="D320" s="69"/>
      <c r="E320" s="73" t="s">
        <v>380</v>
      </c>
      <c r="F320" s="74" t="s">
        <v>878</v>
      </c>
    </row>
    <row r="321" spans="2:6" ht="15" customHeight="1" x14ac:dyDescent="0.3">
      <c r="B321" s="75"/>
      <c r="C321" s="79"/>
      <c r="D321" s="69"/>
      <c r="E321" s="77" t="s">
        <v>418</v>
      </c>
      <c r="F321" s="78" t="s">
        <v>527</v>
      </c>
    </row>
    <row r="322" spans="2:6" ht="15" customHeight="1" x14ac:dyDescent="0.3">
      <c r="B322" s="75"/>
      <c r="C322" s="79"/>
      <c r="D322" s="69"/>
      <c r="E322" s="73" t="s">
        <v>764</v>
      </c>
      <c r="F322" s="74" t="s">
        <v>884</v>
      </c>
    </row>
    <row r="323" spans="2:6" ht="15" customHeight="1" x14ac:dyDescent="0.3">
      <c r="B323" s="75"/>
      <c r="C323" s="79"/>
      <c r="D323" s="69"/>
      <c r="E323" s="77" t="s">
        <v>514</v>
      </c>
      <c r="F323" s="55" t="s">
        <v>885</v>
      </c>
    </row>
    <row r="324" spans="2:6" ht="15" customHeight="1" x14ac:dyDescent="0.3">
      <c r="B324" s="75"/>
      <c r="C324" s="79"/>
      <c r="D324" s="69"/>
      <c r="E324" s="79"/>
      <c r="F324" s="70"/>
    </row>
    <row r="325" spans="2:6" ht="15" customHeight="1" x14ac:dyDescent="0.3">
      <c r="B325" s="71" t="s">
        <v>886</v>
      </c>
      <c r="C325" s="72" t="s">
        <v>124</v>
      </c>
      <c r="D325" s="27" t="s">
        <v>887</v>
      </c>
      <c r="E325" s="73" t="s">
        <v>741</v>
      </c>
      <c r="F325" s="74" t="s">
        <v>888</v>
      </c>
    </row>
    <row r="326" spans="2:6" ht="15" customHeight="1" x14ac:dyDescent="0.3">
      <c r="B326" s="75"/>
      <c r="C326" s="72" t="s">
        <v>124</v>
      </c>
      <c r="D326" s="27" t="s">
        <v>889</v>
      </c>
      <c r="E326" s="77" t="s">
        <v>741</v>
      </c>
      <c r="F326" s="78" t="s">
        <v>442</v>
      </c>
    </row>
    <row r="327" spans="2:6" ht="15" customHeight="1" x14ac:dyDescent="0.3">
      <c r="B327" s="75"/>
      <c r="C327" s="76" t="s">
        <v>177</v>
      </c>
      <c r="D327" s="22" t="s">
        <v>890</v>
      </c>
      <c r="E327" s="73" t="s">
        <v>741</v>
      </c>
      <c r="F327" s="74" t="s">
        <v>444</v>
      </c>
    </row>
    <row r="328" spans="2:6" ht="15" customHeight="1" x14ac:dyDescent="0.3">
      <c r="B328" s="75"/>
      <c r="C328" s="72" t="s">
        <v>265</v>
      </c>
      <c r="D328" s="27" t="s">
        <v>891</v>
      </c>
      <c r="E328" s="77" t="s">
        <v>337</v>
      </c>
      <c r="F328" s="78" t="s">
        <v>892</v>
      </c>
    </row>
    <row r="329" spans="2:6" ht="15" customHeight="1" x14ac:dyDescent="0.3">
      <c r="B329" s="75"/>
      <c r="C329" s="76" t="s">
        <v>265</v>
      </c>
      <c r="D329" s="22" t="s">
        <v>893</v>
      </c>
      <c r="E329" s="73" t="s">
        <v>380</v>
      </c>
      <c r="F329" s="74" t="s">
        <v>859</v>
      </c>
    </row>
    <row r="330" spans="2:6" ht="15" customHeight="1" x14ac:dyDescent="0.3">
      <c r="B330" s="75"/>
      <c r="C330" s="79"/>
      <c r="D330" s="69"/>
      <c r="E330" s="77" t="s">
        <v>380</v>
      </c>
      <c r="F330" s="74" t="s">
        <v>878</v>
      </c>
    </row>
    <row r="331" spans="2:6" ht="15" customHeight="1" x14ac:dyDescent="0.3">
      <c r="B331" s="75"/>
      <c r="C331" s="79"/>
      <c r="D331" s="69"/>
      <c r="E331" s="77" t="s">
        <v>418</v>
      </c>
      <c r="F331" s="78" t="s">
        <v>530</v>
      </c>
    </row>
    <row r="332" spans="2:6" ht="15" customHeight="1" x14ac:dyDescent="0.3">
      <c r="B332" s="75"/>
      <c r="C332" s="79"/>
      <c r="D332" s="69"/>
      <c r="E332" s="77" t="s">
        <v>418</v>
      </c>
      <c r="F332" s="78" t="s">
        <v>532</v>
      </c>
    </row>
    <row r="333" spans="2:6" ht="15" customHeight="1" x14ac:dyDescent="0.3">
      <c r="B333" s="75"/>
      <c r="C333" s="79"/>
      <c r="D333" s="69"/>
      <c r="E333" s="73" t="s">
        <v>764</v>
      </c>
      <c r="F333" s="74" t="s">
        <v>894</v>
      </c>
    </row>
    <row r="334" spans="2:6" ht="15" customHeight="1" x14ac:dyDescent="0.3">
      <c r="B334" s="75"/>
      <c r="C334" s="79"/>
      <c r="D334" s="69"/>
      <c r="E334" s="77" t="s">
        <v>514</v>
      </c>
      <c r="F334" s="78" t="s">
        <v>895</v>
      </c>
    </row>
    <row r="335" spans="2:6" ht="15" customHeight="1" x14ac:dyDescent="0.3">
      <c r="B335" s="75"/>
      <c r="C335" s="79"/>
      <c r="D335" s="69"/>
      <c r="E335" s="77" t="s">
        <v>514</v>
      </c>
      <c r="F335" s="78" t="s">
        <v>896</v>
      </c>
    </row>
    <row r="336" spans="2:6" ht="15" customHeight="1" x14ac:dyDescent="0.3">
      <c r="B336" s="75"/>
      <c r="C336" s="79"/>
      <c r="D336" s="69"/>
      <c r="E336" s="79"/>
      <c r="F336" s="70"/>
    </row>
    <row r="337" spans="2:6" ht="15" customHeight="1" x14ac:dyDescent="0.3">
      <c r="B337" s="83" t="s">
        <v>897</v>
      </c>
      <c r="C337" s="72" t="s">
        <v>124</v>
      </c>
      <c r="D337" s="27" t="s">
        <v>889</v>
      </c>
      <c r="E337" s="73" t="s">
        <v>741</v>
      </c>
      <c r="F337" s="74" t="s">
        <v>888</v>
      </c>
    </row>
    <row r="338" spans="2:6" ht="15" customHeight="1" x14ac:dyDescent="0.3">
      <c r="B338" s="75"/>
      <c r="C338" s="72" t="s">
        <v>124</v>
      </c>
      <c r="D338" s="27" t="s">
        <v>898</v>
      </c>
      <c r="E338" s="77" t="s">
        <v>741</v>
      </c>
      <c r="F338" s="78" t="s">
        <v>442</v>
      </c>
    </row>
    <row r="339" spans="2:6" ht="15" customHeight="1" x14ac:dyDescent="0.3">
      <c r="B339" s="75"/>
      <c r="C339" s="76" t="s">
        <v>177</v>
      </c>
      <c r="D339" s="22" t="s">
        <v>899</v>
      </c>
      <c r="E339" s="73" t="s">
        <v>741</v>
      </c>
      <c r="F339" s="74" t="s">
        <v>444</v>
      </c>
    </row>
    <row r="340" spans="2:6" ht="15" customHeight="1" x14ac:dyDescent="0.3">
      <c r="B340" s="75"/>
      <c r="C340" s="72" t="s">
        <v>265</v>
      </c>
      <c r="D340" s="27" t="s">
        <v>900</v>
      </c>
      <c r="E340" s="77" t="s">
        <v>741</v>
      </c>
      <c r="F340" s="78" t="s">
        <v>447</v>
      </c>
    </row>
    <row r="341" spans="2:6" ht="15" customHeight="1" x14ac:dyDescent="0.3">
      <c r="B341" s="75"/>
      <c r="C341" s="79"/>
      <c r="D341" s="69"/>
      <c r="E341" s="73" t="s">
        <v>337</v>
      </c>
      <c r="F341" s="74" t="s">
        <v>892</v>
      </c>
    </row>
    <row r="342" spans="2:6" ht="15" customHeight="1" x14ac:dyDescent="0.3">
      <c r="B342" s="75"/>
      <c r="C342" s="79"/>
      <c r="D342" s="69"/>
      <c r="E342" s="77" t="s">
        <v>380</v>
      </c>
      <c r="F342" s="74" t="s">
        <v>878</v>
      </c>
    </row>
    <row r="343" spans="2:6" ht="15" customHeight="1" x14ac:dyDescent="0.3">
      <c r="B343" s="75"/>
      <c r="C343" s="79"/>
      <c r="D343" s="69"/>
      <c r="E343" s="73" t="s">
        <v>418</v>
      </c>
      <c r="F343" s="74" t="s">
        <v>530</v>
      </c>
    </row>
    <row r="344" spans="2:6" ht="15" customHeight="1" x14ac:dyDescent="0.3">
      <c r="B344" s="75"/>
      <c r="C344" s="79"/>
      <c r="D344" s="69"/>
      <c r="E344" s="73" t="s">
        <v>418</v>
      </c>
      <c r="F344" s="78" t="s">
        <v>532</v>
      </c>
    </row>
    <row r="345" spans="2:6" ht="15" customHeight="1" x14ac:dyDescent="0.3">
      <c r="B345" s="75"/>
      <c r="C345" s="79"/>
      <c r="D345" s="69"/>
      <c r="E345" s="77" t="s">
        <v>764</v>
      </c>
      <c r="F345" s="78" t="s">
        <v>894</v>
      </c>
    </row>
    <row r="346" spans="2:6" ht="15" customHeight="1" x14ac:dyDescent="0.3">
      <c r="B346" s="75"/>
      <c r="C346" s="79"/>
      <c r="D346" s="69"/>
      <c r="E346" s="73" t="s">
        <v>514</v>
      </c>
      <c r="F346" s="78" t="s">
        <v>895</v>
      </c>
    </row>
    <row r="347" spans="2:6" ht="15" customHeight="1" x14ac:dyDescent="0.3">
      <c r="B347" s="75"/>
      <c r="C347" s="79"/>
      <c r="D347" s="69"/>
      <c r="E347" s="73" t="s">
        <v>514</v>
      </c>
      <c r="F347" s="74" t="s">
        <v>901</v>
      </c>
    </row>
    <row r="348" spans="2:6" ht="15" customHeight="1" x14ac:dyDescent="0.3">
      <c r="B348" s="75"/>
      <c r="C348" s="79"/>
      <c r="D348" s="69"/>
      <c r="E348" s="80"/>
      <c r="F348" s="81"/>
    </row>
    <row r="349" spans="2:6" ht="15" customHeight="1" x14ac:dyDescent="0.3">
      <c r="B349" s="83" t="s">
        <v>902</v>
      </c>
      <c r="C349" s="72" t="s">
        <v>177</v>
      </c>
      <c r="D349" s="27" t="s">
        <v>903</v>
      </c>
      <c r="E349" s="73" t="s">
        <v>741</v>
      </c>
      <c r="F349" s="74" t="s">
        <v>447</v>
      </c>
    </row>
    <row r="350" spans="2:6" ht="15" customHeight="1" x14ac:dyDescent="0.3">
      <c r="B350" s="75"/>
      <c r="C350" s="76" t="s">
        <v>265</v>
      </c>
      <c r="D350" s="22" t="s">
        <v>904</v>
      </c>
      <c r="E350" s="77" t="s">
        <v>418</v>
      </c>
      <c r="F350" s="78" t="s">
        <v>532</v>
      </c>
    </row>
    <row r="351" spans="2:6" ht="15" customHeight="1" x14ac:dyDescent="0.3">
      <c r="B351" s="75"/>
      <c r="C351" s="72" t="s">
        <v>265</v>
      </c>
      <c r="D351" s="27" t="s">
        <v>905</v>
      </c>
      <c r="E351" s="73" t="s">
        <v>380</v>
      </c>
      <c r="F351" s="74" t="s">
        <v>906</v>
      </c>
    </row>
    <row r="352" spans="2:6" ht="15" customHeight="1" x14ac:dyDescent="0.3">
      <c r="B352" s="75"/>
      <c r="C352" s="79"/>
      <c r="D352" s="69"/>
      <c r="E352" s="73" t="s">
        <v>337</v>
      </c>
      <c r="F352" s="74" t="s">
        <v>892</v>
      </c>
    </row>
    <row r="353" spans="2:6" ht="15" customHeight="1" x14ac:dyDescent="0.3">
      <c r="B353" s="75"/>
      <c r="C353" s="79"/>
      <c r="D353" s="69"/>
      <c r="E353" s="73" t="s">
        <v>514</v>
      </c>
      <c r="F353" s="78" t="s">
        <v>895</v>
      </c>
    </row>
    <row r="354" spans="2:6" ht="15" customHeight="1" x14ac:dyDescent="0.3">
      <c r="B354" s="75"/>
      <c r="C354" s="79"/>
      <c r="D354" s="69"/>
      <c r="E354" s="73" t="s">
        <v>514</v>
      </c>
      <c r="F354" s="74" t="s">
        <v>901</v>
      </c>
    </row>
    <row r="355" spans="2:6" ht="15" customHeight="1" x14ac:dyDescent="0.3">
      <c r="B355" s="75"/>
      <c r="C355" s="79"/>
      <c r="D355" s="69"/>
      <c r="E355" s="79"/>
      <c r="F355" s="70"/>
    </row>
    <row r="356" spans="2:6" ht="15" customHeight="1" x14ac:dyDescent="0.3">
      <c r="B356" s="83" t="s">
        <v>907</v>
      </c>
      <c r="C356" s="76" t="s">
        <v>177</v>
      </c>
      <c r="D356" s="22" t="s">
        <v>903</v>
      </c>
      <c r="E356" s="77" t="s">
        <v>741</v>
      </c>
      <c r="F356" s="78" t="s">
        <v>452</v>
      </c>
    </row>
    <row r="357" spans="2:6" ht="15" customHeight="1" x14ac:dyDescent="0.3">
      <c r="B357" s="75"/>
      <c r="C357" s="72" t="s">
        <v>265</v>
      </c>
      <c r="D357" s="27" t="s">
        <v>904</v>
      </c>
      <c r="E357" s="73" t="s">
        <v>380</v>
      </c>
      <c r="F357" s="74" t="s">
        <v>908</v>
      </c>
    </row>
    <row r="358" spans="2:6" ht="15" customHeight="1" x14ac:dyDescent="0.3">
      <c r="B358" s="75"/>
      <c r="C358" s="76" t="s">
        <v>265</v>
      </c>
      <c r="D358" s="22" t="s">
        <v>905</v>
      </c>
      <c r="E358" s="77" t="s">
        <v>418</v>
      </c>
      <c r="F358" s="78" t="s">
        <v>909</v>
      </c>
    </row>
    <row r="359" spans="2:6" ht="15" customHeight="1" x14ac:dyDescent="0.3">
      <c r="B359" s="75"/>
      <c r="C359" s="72" t="s">
        <v>910</v>
      </c>
      <c r="D359" s="27" t="s">
        <v>911</v>
      </c>
      <c r="E359" s="80"/>
      <c r="F359" s="81"/>
    </row>
    <row r="360" spans="2:6" ht="15" customHeight="1" x14ac:dyDescent="0.3">
      <c r="B360" s="75"/>
      <c r="C360" s="79"/>
      <c r="D360" s="69"/>
      <c r="E360" s="79"/>
      <c r="F360" s="70"/>
    </row>
    <row r="361" spans="2:6" ht="15" customHeight="1" x14ac:dyDescent="0.3">
      <c r="B361" s="83" t="s">
        <v>912</v>
      </c>
      <c r="C361" s="72" t="s">
        <v>177</v>
      </c>
      <c r="D361" s="27" t="s">
        <v>913</v>
      </c>
      <c r="E361" s="73" t="s">
        <v>741</v>
      </c>
      <c r="F361" s="74" t="s">
        <v>914</v>
      </c>
    </row>
    <row r="362" spans="2:6" ht="15" customHeight="1" x14ac:dyDescent="0.3">
      <c r="B362" s="85"/>
      <c r="C362" s="76" t="s">
        <v>265</v>
      </c>
      <c r="D362" s="22" t="s">
        <v>915</v>
      </c>
      <c r="E362" s="77" t="s">
        <v>418</v>
      </c>
      <c r="F362" s="78" t="s">
        <v>536</v>
      </c>
    </row>
    <row r="363" spans="2:6" ht="15" customHeight="1" x14ac:dyDescent="0.3">
      <c r="B363" s="85"/>
      <c r="C363" s="72" t="s">
        <v>265</v>
      </c>
      <c r="D363" s="27" t="s">
        <v>916</v>
      </c>
      <c r="E363" s="73" t="s">
        <v>380</v>
      </c>
      <c r="F363" s="74" t="s">
        <v>481</v>
      </c>
    </row>
    <row r="364" spans="2:6" ht="15" customHeight="1" x14ac:dyDescent="0.3">
      <c r="B364" s="85"/>
      <c r="C364" s="72" t="s">
        <v>910</v>
      </c>
      <c r="D364" s="27" t="s">
        <v>911</v>
      </c>
      <c r="E364" s="79"/>
      <c r="F364" s="70"/>
    </row>
    <row r="365" spans="2:6" ht="15" customHeight="1" x14ac:dyDescent="0.3">
      <c r="B365" s="90"/>
      <c r="C365" s="91"/>
      <c r="D365" s="92"/>
      <c r="E365" s="91"/>
      <c r="F365" s="93"/>
    </row>
  </sheetData>
  <sheetProtection selectLockedCells="1" selectUnlockedCells="1"/>
  <mergeCells count="1">
    <mergeCell ref="B1:F3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PERFIL DE VEICULOS</vt:lpstr>
      <vt:lpstr>PEDIDOS</vt:lpstr>
      <vt:lpstr>VEÍC. MONTADO</vt:lpstr>
      <vt:lpstr>PRINT ANUNCIO</vt:lpstr>
      <vt:lpstr>CLIENTES</vt:lpstr>
      <vt:lpstr>CHASSIS</vt:lpstr>
      <vt:lpstr>CARROCERIAS</vt:lpstr>
      <vt:lpstr>OPCIONAIS</vt:lpstr>
      <vt:lpstr>COMBO POSSÍVEIS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RILDO</dc:creator>
  <cp:lastModifiedBy>Rildo Souza</cp:lastModifiedBy>
  <dcterms:created xsi:type="dcterms:W3CDTF">2018-06-06T22:16:37Z</dcterms:created>
  <dcterms:modified xsi:type="dcterms:W3CDTF">2025-10-04T21:06:09Z</dcterms:modified>
</cp:coreProperties>
</file>