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001 - Transportes Ficticios\ZZ-TRANS FICTÍCIOS 2025\12 - ANTT\01 - ANTT\"/>
    </mc:Choice>
  </mc:AlternateContent>
  <xr:revisionPtr revIDLastSave="0" documentId="13_ncr:1_{28B0621A-B85A-474B-9864-F6BD63871092}" xr6:coauthVersionLast="47" xr6:coauthVersionMax="47" xr10:uidLastSave="{00000000-0000-0000-0000-000000000000}"/>
  <bookViews>
    <workbookView xWindow="-120" yWindow="-120" windowWidth="29040" windowHeight="15720" tabRatio="721" firstSheet="10" activeTab="10" xr2:uid="{00000000-000D-0000-FFFF-FFFF00000000}"/>
  </bookViews>
  <sheets>
    <sheet name="GERAL" sheetId="1" state="hidden" r:id="rId1"/>
    <sheet name="HORÁRIOS" sheetId="2" state="hidden" r:id="rId2"/>
    <sheet name="ADM $$$" sheetId="19" state="hidden" r:id="rId3"/>
    <sheet name="DETRAN" sheetId="9" state="hidden" r:id="rId4"/>
    <sheet name="EXPRESSO MES DE ALTA DEMANDA" sheetId="22" state="hidden" r:id="rId5"/>
    <sheet name="ADM" sheetId="24" state="hidden" r:id="rId6"/>
    <sheet name="VALORES" sheetId="23" state="hidden" r:id="rId7"/>
    <sheet name="PANORAMA" sheetId="8" state="hidden" r:id="rId8"/>
    <sheet name="EXCELLENCE BUS" sheetId="18" state="hidden" r:id="rId9"/>
    <sheet name="SERV NOV" sheetId="25" state="hidden" r:id="rId10"/>
    <sheet name="VS." sheetId="30" r:id="rId11"/>
    <sheet name="END. GARAGENS" sheetId="31" r:id="rId12"/>
    <sheet name="CARROS RODOVIARIOS" sheetId="28" r:id="rId13"/>
    <sheet name="CUSTOS ADMINISTRATIVOS" sheetId="29" r:id="rId14"/>
  </sheets>
  <definedNames>
    <definedName name="_1_Garagem">'CARROS RODOVIARIOS'!$AO$8</definedName>
    <definedName name="_10_Garagens">'CARROS RODOVIARIOS'!$AX$8:$AX$17</definedName>
    <definedName name="_11_Garagens">'CARROS RODOVIARIOS'!$AY$8:$AY$18</definedName>
    <definedName name="_12_Garagens">'CARROS RODOVIARIOS'!$AZ$8:$AZ$19</definedName>
    <definedName name="_13_Garagens">'CARROS RODOVIARIOS'!$BA$8:$BA$20</definedName>
    <definedName name="_14_Garagens">'CARROS RODOVIARIOS'!$BB$8:$BB$21</definedName>
    <definedName name="_15_Garagens">'CARROS RODOVIARIOS'!$BC$8:$BC$22</definedName>
    <definedName name="_2_Garagens">'CARROS RODOVIARIOS'!$AP$8:$AP$9</definedName>
    <definedName name="_3_Garagens">'CARROS RODOVIARIOS'!$AQ$8:$AQ$10</definedName>
    <definedName name="_4_Garagens">'CARROS RODOVIARIOS'!$AR$8:$AR$11</definedName>
    <definedName name="_5_garagens">'CARROS RODOVIARIOS'!$AS$8:$AS$12</definedName>
    <definedName name="_6_Garagens">'CARROS RODOVIARIOS'!$AT$8:$AT$13</definedName>
    <definedName name="_7_Garagens">'CARROS RODOVIARIOS'!$AU$8:$AU$14</definedName>
    <definedName name="_8_Garagens">'CARROS RODOVIARIOS'!$AV$8:$AV$15</definedName>
    <definedName name="_9_Garagens">'CARROS RODOVIARIOS'!$AW$8:$AW$16</definedName>
    <definedName name="_xlnm._FilterDatabase" localSheetId="12" hidden="1">'CARROS RODOVIARIOS'!$B$7:$AA$7</definedName>
    <definedName name="_xlnm._FilterDatabase" localSheetId="8" hidden="1">'EXCELLENCE BUS'!$B$6:$P$351</definedName>
    <definedName name="_xlnm._FilterDatabase" localSheetId="4" hidden="1">'EXPRESSO MES DE ALTA DEMANDA'!$B$6:$R$181</definedName>
    <definedName name="_xlnm._FilterDatabase" localSheetId="7" hidden="1">PANORAMA!$B$6:$R$181</definedName>
    <definedName name="_xlnm.Print_Area" localSheetId="3">DETRAN!#REF!</definedName>
    <definedName name="Selecione_Qtde_Garagens">'CARROS RODOVIARIOS'!$AO$7:$BC$7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0" i="29" l="1"/>
  <c r="J79" i="29"/>
  <c r="J77" i="29"/>
  <c r="J76" i="29"/>
  <c r="J74" i="29"/>
  <c r="J73" i="29"/>
  <c r="J72" i="29"/>
  <c r="J71" i="29"/>
  <c r="J69" i="29"/>
  <c r="J68" i="29"/>
  <c r="J67" i="29"/>
  <c r="J66" i="29"/>
  <c r="J65" i="29"/>
  <c r="J64" i="29"/>
  <c r="J63" i="29"/>
  <c r="J62" i="29"/>
  <c r="J61" i="29"/>
  <c r="J60" i="29"/>
  <c r="J59" i="29"/>
  <c r="J58" i="29"/>
  <c r="J57" i="29"/>
  <c r="J56" i="29"/>
  <c r="J54" i="29"/>
  <c r="J53" i="29"/>
  <c r="J52" i="29"/>
  <c r="J51" i="29"/>
  <c r="J50" i="29"/>
  <c r="J49" i="29"/>
  <c r="J48" i="29"/>
  <c r="J47" i="29"/>
  <c r="J46" i="29"/>
  <c r="J45" i="29"/>
  <c r="J44" i="29"/>
  <c r="J43" i="29"/>
  <c r="J42" i="29"/>
  <c r="J41" i="29"/>
  <c r="J40" i="29"/>
  <c r="J38" i="29"/>
  <c r="J37" i="29"/>
  <c r="J36" i="29"/>
  <c r="J35" i="29"/>
  <c r="J33" i="29"/>
  <c r="J32" i="29"/>
  <c r="J31" i="29"/>
  <c r="J29" i="29"/>
  <c r="AW8" i="29"/>
  <c r="AX8" i="29" s="1"/>
  <c r="Z7" i="29" s="1"/>
  <c r="AA7" i="29" l="1"/>
  <c r="AB7" i="29" s="1"/>
  <c r="AC7" i="29" s="1"/>
  <c r="AD7" i="29" s="1"/>
  <c r="AE7" i="29" s="1"/>
  <c r="AF7" i="29" s="1"/>
  <c r="AG7" i="29" s="1"/>
  <c r="AH7" i="29" s="1"/>
  <c r="AI7" i="29" s="1"/>
  <c r="AJ7" i="29" s="1"/>
  <c r="AK7" i="29" s="1"/>
  <c r="AL7" i="29" s="1"/>
  <c r="AM7" i="29" s="1"/>
  <c r="AN7" i="29" s="1"/>
  <c r="AO7" i="29" s="1"/>
  <c r="AP7" i="29" s="1"/>
  <c r="AQ7" i="29" s="1"/>
  <c r="AR7" i="29" s="1"/>
  <c r="AS7" i="29" s="1"/>
  <c r="AT7" i="29" s="1"/>
  <c r="C1" i="31"/>
  <c r="AO6" i="28"/>
  <c r="BC22" i="28"/>
  <c r="BC21" i="28"/>
  <c r="BB21" i="28"/>
  <c r="BC20" i="28"/>
  <c r="BB20" i="28"/>
  <c r="BA20" i="28"/>
  <c r="BC19" i="28"/>
  <c r="BB19" i="28"/>
  <c r="BA19" i="28"/>
  <c r="AZ19" i="28"/>
  <c r="BC18" i="28"/>
  <c r="BB18" i="28"/>
  <c r="BA18" i="28"/>
  <c r="AZ18" i="28"/>
  <c r="AY18" i="28"/>
  <c r="BC17" i="28"/>
  <c r="BB17" i="28"/>
  <c r="BA17" i="28"/>
  <c r="AZ17" i="28"/>
  <c r="AY17" i="28"/>
  <c r="AX17" i="28"/>
  <c r="BC16" i="28"/>
  <c r="BB16" i="28"/>
  <c r="BA16" i="28"/>
  <c r="AZ16" i="28"/>
  <c r="AY16" i="28"/>
  <c r="AX16" i="28"/>
  <c r="AW16" i="28"/>
  <c r="BC15" i="28"/>
  <c r="BB15" i="28"/>
  <c r="BA15" i="28"/>
  <c r="AZ15" i="28"/>
  <c r="AY15" i="28"/>
  <c r="AX15" i="28"/>
  <c r="AW15" i="28"/>
  <c r="AV15" i="28"/>
  <c r="BC14" i="28"/>
  <c r="BB14" i="28"/>
  <c r="BA14" i="28"/>
  <c r="AZ14" i="28"/>
  <c r="AY14" i="28"/>
  <c r="AX14" i="28"/>
  <c r="AW14" i="28"/>
  <c r="AV14" i="28"/>
  <c r="AU14" i="28"/>
  <c r="BC13" i="28"/>
  <c r="BB13" i="28"/>
  <c r="BA13" i="28"/>
  <c r="AZ13" i="28"/>
  <c r="AY13" i="28"/>
  <c r="AX13" i="28"/>
  <c r="AW13" i="28"/>
  <c r="AV13" i="28"/>
  <c r="AU13" i="28"/>
  <c r="AT13" i="28"/>
  <c r="BC12" i="28"/>
  <c r="BB12" i="28"/>
  <c r="BA12" i="28"/>
  <c r="AZ12" i="28"/>
  <c r="AY12" i="28"/>
  <c r="AX12" i="28"/>
  <c r="AW12" i="28"/>
  <c r="AV12" i="28"/>
  <c r="AU12" i="28"/>
  <c r="AT12" i="28"/>
  <c r="AS12" i="28"/>
  <c r="BC11" i="28"/>
  <c r="BB11" i="28"/>
  <c r="BA11" i="28"/>
  <c r="AZ11" i="28"/>
  <c r="AY11" i="28"/>
  <c r="AX11" i="28"/>
  <c r="AW11" i="28"/>
  <c r="AV11" i="28"/>
  <c r="AU11" i="28"/>
  <c r="AT11" i="28"/>
  <c r="AS11" i="28"/>
  <c r="AR11" i="28"/>
  <c r="BC10" i="28"/>
  <c r="BB10" i="28"/>
  <c r="BA10" i="28"/>
  <c r="AZ10" i="28"/>
  <c r="AY10" i="28"/>
  <c r="AX10" i="28"/>
  <c r="AW10" i="28"/>
  <c r="AV10" i="28"/>
  <c r="AU10" i="28"/>
  <c r="AT10" i="28"/>
  <c r="AS10" i="28"/>
  <c r="AR10" i="28"/>
  <c r="AQ10" i="28"/>
  <c r="BC9" i="28"/>
  <c r="BB9" i="28"/>
  <c r="BA9" i="28"/>
  <c r="AZ9" i="28"/>
  <c r="AY9" i="28"/>
  <c r="AX9" i="28"/>
  <c r="AW9" i="28"/>
  <c r="AV9" i="28"/>
  <c r="AU9" i="28"/>
  <c r="AT9" i="28"/>
  <c r="AS9" i="28"/>
  <c r="AR9" i="28"/>
  <c r="AQ9" i="28"/>
  <c r="AP9" i="28"/>
  <c r="BC8" i="28"/>
  <c r="BB8" i="28"/>
  <c r="BA8" i="28"/>
  <c r="AZ8" i="28"/>
  <c r="AY8" i="28"/>
  <c r="AX8" i="28"/>
  <c r="AW8" i="28"/>
  <c r="AV8" i="28"/>
  <c r="AU8" i="28"/>
  <c r="AT8" i="28"/>
  <c r="AS8" i="28"/>
  <c r="AR8" i="28"/>
  <c r="AQ8" i="28"/>
  <c r="AP8" i="28"/>
  <c r="AO8" i="28"/>
  <c r="AI22" i="28"/>
  <c r="AL22" i="28" s="1"/>
  <c r="AI21" i="28"/>
  <c r="AL21" i="28" s="1"/>
  <c r="AI20" i="28"/>
  <c r="AL20" i="28" s="1"/>
  <c r="AI19" i="28"/>
  <c r="AL19" i="28" s="1"/>
  <c r="AI18" i="28"/>
  <c r="AL18" i="28" s="1"/>
  <c r="AI17" i="28"/>
  <c r="AL17" i="28" s="1"/>
  <c r="AI16" i="28"/>
  <c r="AL16" i="28" s="1"/>
  <c r="AI15" i="28"/>
  <c r="AL15" i="28" s="1"/>
  <c r="AI14" i="28"/>
  <c r="AL14" i="28" s="1"/>
  <c r="AI13" i="28"/>
  <c r="AL13" i="28" s="1"/>
  <c r="AI12" i="28"/>
  <c r="AL12" i="28" s="1"/>
  <c r="AI11" i="28"/>
  <c r="AL11" i="28" s="1"/>
  <c r="AI10" i="28"/>
  <c r="AL10" i="28" s="1"/>
  <c r="AI9" i="28"/>
  <c r="AL9" i="28" s="1"/>
  <c r="AI8" i="28"/>
  <c r="AL8" i="28" s="1"/>
  <c r="S4" i="28" l="1"/>
  <c r="W6" i="28"/>
  <c r="T6" i="28" s="1"/>
  <c r="AJ8" i="28"/>
  <c r="AK8" i="28" s="1"/>
  <c r="AJ9" i="28"/>
  <c r="AK9" i="28" s="1"/>
  <c r="AJ10" i="28"/>
  <c r="AK10" i="28" s="1"/>
  <c r="AJ11" i="28"/>
  <c r="AK11" i="28" s="1"/>
  <c r="AJ12" i="28"/>
  <c r="AK12" i="28" s="1"/>
  <c r="AJ13" i="28"/>
  <c r="AK13" i="28" s="1"/>
  <c r="AJ14" i="28"/>
  <c r="AK14" i="28" s="1"/>
  <c r="AJ15" i="28"/>
  <c r="AK15" i="28" s="1"/>
  <c r="AJ16" i="28"/>
  <c r="AK16" i="28" s="1"/>
  <c r="AJ17" i="28"/>
  <c r="AK17" i="28" s="1"/>
  <c r="AJ18" i="28"/>
  <c r="AK18" i="28" s="1"/>
  <c r="AJ19" i="28"/>
  <c r="AK19" i="28" s="1"/>
  <c r="AJ20" i="28"/>
  <c r="AK20" i="28" s="1"/>
  <c r="AJ21" i="28"/>
  <c r="AK21" i="28" s="1"/>
  <c r="AJ22" i="28"/>
  <c r="AK22" i="28" s="1"/>
  <c r="B6" i="28" l="1"/>
  <c r="AT11" i="29"/>
  <c r="AT12" i="29" s="1"/>
  <c r="AT13" i="29" s="1"/>
  <c r="AT14" i="29" s="1"/>
  <c r="AT15" i="29" s="1"/>
  <c r="AT16" i="29" s="1"/>
  <c r="AT17" i="29" s="1"/>
  <c r="AT18" i="29" s="1"/>
  <c r="AS11" i="29"/>
  <c r="AS12" i="29" s="1"/>
  <c r="AS13" i="29" s="1"/>
  <c r="AS14" i="29" s="1"/>
  <c r="AS15" i="29" s="1"/>
  <c r="AS16" i="29" s="1"/>
  <c r="AS17" i="29" s="1"/>
  <c r="AS18" i="29" s="1"/>
  <c r="AR11" i="29"/>
  <c r="AR12" i="29" s="1"/>
  <c r="AR13" i="29" s="1"/>
  <c r="AR14" i="29" s="1"/>
  <c r="AR15" i="29" s="1"/>
  <c r="AR16" i="29" s="1"/>
  <c r="AR17" i="29" s="1"/>
  <c r="AR18" i="29" s="1"/>
  <c r="AR19" i="29" s="1"/>
  <c r="AR20" i="29" s="1"/>
  <c r="AQ11" i="29"/>
  <c r="AQ12" i="29" s="1"/>
  <c r="AQ13" i="29" s="1"/>
  <c r="AQ14" i="29" s="1"/>
  <c r="AQ15" i="29" s="1"/>
  <c r="AQ16" i="29" s="1"/>
  <c r="AQ17" i="29" s="1"/>
  <c r="AQ18" i="29" s="1"/>
  <c r="AQ19" i="29" s="1"/>
  <c r="AQ20" i="29" s="1"/>
  <c r="AP11" i="29"/>
  <c r="AP12" i="29" s="1"/>
  <c r="AP13" i="29" s="1"/>
  <c r="AP14" i="29" s="1"/>
  <c r="AP15" i="29" s="1"/>
  <c r="AP16" i="29" s="1"/>
  <c r="AP17" i="29" s="1"/>
  <c r="AP18" i="29" s="1"/>
  <c r="AP19" i="29" s="1"/>
  <c r="AP20" i="29" s="1"/>
  <c r="AP21" i="29" s="1"/>
  <c r="AP22" i="29" s="1"/>
  <c r="AO11" i="29"/>
  <c r="AO12" i="29" s="1"/>
  <c r="AO13" i="29" s="1"/>
  <c r="AO14" i="29" s="1"/>
  <c r="AO15" i="29" s="1"/>
  <c r="AO16" i="29" s="1"/>
  <c r="AO17" i="29" s="1"/>
  <c r="AO18" i="29" s="1"/>
  <c r="AO19" i="29" s="1"/>
  <c r="AO20" i="29" s="1"/>
  <c r="AO21" i="29" s="1"/>
  <c r="AO22" i="29" s="1"/>
  <c r="AN11" i="29"/>
  <c r="AN12" i="29" s="1"/>
  <c r="AN13" i="29" s="1"/>
  <c r="AN14" i="29" s="1"/>
  <c r="AN15" i="29" s="1"/>
  <c r="AN16" i="29" s="1"/>
  <c r="AN17" i="29" s="1"/>
  <c r="AN18" i="29" s="1"/>
  <c r="AN19" i="29" s="1"/>
  <c r="AN20" i="29" s="1"/>
  <c r="AN21" i="29" s="1"/>
  <c r="AN22" i="29" s="1"/>
  <c r="AN23" i="29" s="1"/>
  <c r="AN24" i="29" s="1"/>
  <c r="AM11" i="29"/>
  <c r="AM12" i="29" s="1"/>
  <c r="AM13" i="29" s="1"/>
  <c r="AM14" i="29" s="1"/>
  <c r="AM15" i="29" s="1"/>
  <c r="AM16" i="29" s="1"/>
  <c r="AM17" i="29" s="1"/>
  <c r="AM18" i="29" s="1"/>
  <c r="AM19" i="29" s="1"/>
  <c r="AM20" i="29" s="1"/>
  <c r="AM21" i="29" s="1"/>
  <c r="AM22" i="29" s="1"/>
  <c r="AM23" i="29" s="1"/>
  <c r="AM24" i="29" s="1"/>
  <c r="AL11" i="29"/>
  <c r="AL12" i="29" s="1"/>
  <c r="AL13" i="29" s="1"/>
  <c r="AL14" i="29" s="1"/>
  <c r="AL15" i="29" s="1"/>
  <c r="AL16" i="29" s="1"/>
  <c r="AL17" i="29" s="1"/>
  <c r="AL18" i="29" s="1"/>
  <c r="AL19" i="29" s="1"/>
  <c r="AL20" i="29" s="1"/>
  <c r="AL21" i="29" s="1"/>
  <c r="AL22" i="29" s="1"/>
  <c r="AL23" i="29" s="1"/>
  <c r="AL24" i="29" s="1"/>
  <c r="AL25" i="29" s="1"/>
  <c r="AL26" i="29" s="1"/>
  <c r="AK11" i="29"/>
  <c r="AK12" i="29" s="1"/>
  <c r="AK13" i="29" s="1"/>
  <c r="AK14" i="29" s="1"/>
  <c r="AK15" i="29" s="1"/>
  <c r="AK16" i="29" s="1"/>
  <c r="AK17" i="29" s="1"/>
  <c r="AK18" i="29" s="1"/>
  <c r="AK19" i="29" s="1"/>
  <c r="AK20" i="29" s="1"/>
  <c r="AK21" i="29" s="1"/>
  <c r="AK22" i="29" s="1"/>
  <c r="AK23" i="29" s="1"/>
  <c r="AK24" i="29" s="1"/>
  <c r="AK25" i="29" s="1"/>
  <c r="AK26" i="29" s="1"/>
  <c r="AJ11" i="29"/>
  <c r="AJ12" i="29" s="1"/>
  <c r="AJ13" i="29" s="1"/>
  <c r="AJ14" i="29" s="1"/>
  <c r="AJ15" i="29" s="1"/>
  <c r="AJ16" i="29" s="1"/>
  <c r="AJ17" i="29" s="1"/>
  <c r="AJ18" i="29" s="1"/>
  <c r="AJ19" i="29" s="1"/>
  <c r="AJ20" i="29" s="1"/>
  <c r="AJ21" i="29" s="1"/>
  <c r="AJ22" i="29" s="1"/>
  <c r="AJ23" i="29" s="1"/>
  <c r="AJ24" i="29" s="1"/>
  <c r="AJ25" i="29" s="1"/>
  <c r="AJ26" i="29" s="1"/>
  <c r="AJ27" i="29" s="1"/>
  <c r="AI11" i="29"/>
  <c r="AI12" i="29" s="1"/>
  <c r="AI13" i="29" s="1"/>
  <c r="AI14" i="29" s="1"/>
  <c r="AI15" i="29" s="1"/>
  <c r="AI16" i="29" s="1"/>
  <c r="AI17" i="29" s="1"/>
  <c r="AI18" i="29" s="1"/>
  <c r="AI19" i="29" s="1"/>
  <c r="AI20" i="29" s="1"/>
  <c r="AI21" i="29" s="1"/>
  <c r="AI22" i="29" s="1"/>
  <c r="AI23" i="29" s="1"/>
  <c r="AI24" i="29" s="1"/>
  <c r="AI25" i="29" s="1"/>
  <c r="AI26" i="29" s="1"/>
  <c r="AI27" i="29" s="1"/>
  <c r="AI28" i="29" s="1"/>
  <c r="AH11" i="29"/>
  <c r="AH12" i="29" s="1"/>
  <c r="AH13" i="29" s="1"/>
  <c r="AH14" i="29" s="1"/>
  <c r="AH15" i="29" s="1"/>
  <c r="AH16" i="29" s="1"/>
  <c r="AH17" i="29" s="1"/>
  <c r="AH18" i="29" s="1"/>
  <c r="AH19" i="29" s="1"/>
  <c r="AH20" i="29" s="1"/>
  <c r="AH21" i="29" s="1"/>
  <c r="AH22" i="29" s="1"/>
  <c r="AH23" i="29" s="1"/>
  <c r="AH24" i="29" s="1"/>
  <c r="AH25" i="29" s="1"/>
  <c r="AH26" i="29" s="1"/>
  <c r="AH27" i="29" s="1"/>
  <c r="AH28" i="29" s="1"/>
  <c r="AH29" i="29" s="1"/>
  <c r="AG11" i="29"/>
  <c r="AG12" i="29" s="1"/>
  <c r="AG13" i="29" s="1"/>
  <c r="AG14" i="29" s="1"/>
  <c r="AG15" i="29" s="1"/>
  <c r="AG16" i="29" s="1"/>
  <c r="AG17" i="29" s="1"/>
  <c r="AG18" i="29" s="1"/>
  <c r="AG19" i="29" s="1"/>
  <c r="AG20" i="29" s="1"/>
  <c r="AG21" i="29" s="1"/>
  <c r="AG22" i="29" s="1"/>
  <c r="AG23" i="29" s="1"/>
  <c r="AG24" i="29" s="1"/>
  <c r="AG25" i="29" s="1"/>
  <c r="AG26" i="29" s="1"/>
  <c r="AG27" i="29" s="1"/>
  <c r="AG28" i="29" s="1"/>
  <c r="AG29" i="29" s="1"/>
  <c r="AE11" i="29"/>
  <c r="AE12" i="29" s="1"/>
  <c r="AE13" i="29" s="1"/>
  <c r="AE14" i="29" s="1"/>
  <c r="AE15" i="29" s="1"/>
  <c r="AE16" i="29" s="1"/>
  <c r="AE17" i="29" s="1"/>
  <c r="AE18" i="29" s="1"/>
  <c r="AE19" i="29" s="1"/>
  <c r="AE20" i="29" s="1"/>
  <c r="AE21" i="29" s="1"/>
  <c r="AE22" i="29" s="1"/>
  <c r="AE23" i="29" s="1"/>
  <c r="AE24" i="29" s="1"/>
  <c r="AE25" i="29" s="1"/>
  <c r="AE26" i="29" s="1"/>
  <c r="AE27" i="29" s="1"/>
  <c r="AE28" i="29" s="1"/>
  <c r="AE29" i="29" s="1"/>
  <c r="AE30" i="29" s="1"/>
  <c r="AE31" i="29" s="1"/>
  <c r="AF11" i="29"/>
  <c r="AF12" i="29" s="1"/>
  <c r="AF13" i="29" s="1"/>
  <c r="AF14" i="29" s="1"/>
  <c r="AF15" i="29" s="1"/>
  <c r="AF16" i="29" s="1"/>
  <c r="AF17" i="29" s="1"/>
  <c r="AF18" i="29" s="1"/>
  <c r="AF19" i="29" s="1"/>
  <c r="AF20" i="29" s="1"/>
  <c r="AF21" i="29" s="1"/>
  <c r="AF22" i="29" s="1"/>
  <c r="AF23" i="29" s="1"/>
  <c r="AF24" i="29" s="1"/>
  <c r="AF25" i="29" s="1"/>
  <c r="AF26" i="29" s="1"/>
  <c r="AF27" i="29" s="1"/>
  <c r="AF28" i="29" s="1"/>
  <c r="AD11" i="29"/>
  <c r="AD12" i="29" s="1"/>
  <c r="AD13" i="29" s="1"/>
  <c r="AD14" i="29" s="1"/>
  <c r="AD15" i="29" s="1"/>
  <c r="AD16" i="29" s="1"/>
  <c r="AD17" i="29" s="1"/>
  <c r="AD18" i="29" s="1"/>
  <c r="AD19" i="29" s="1"/>
  <c r="AD20" i="29" s="1"/>
  <c r="AD21" i="29" s="1"/>
  <c r="AD22" i="29" s="1"/>
  <c r="AD23" i="29" s="1"/>
  <c r="AD24" i="29" s="1"/>
  <c r="AD25" i="29" s="1"/>
  <c r="AD26" i="29" s="1"/>
  <c r="AD27" i="29" s="1"/>
  <c r="AD28" i="29" s="1"/>
  <c r="AD29" i="29" s="1"/>
  <c r="AD30" i="29" s="1"/>
  <c r="AD31" i="29" s="1"/>
  <c r="AD32" i="29" s="1"/>
  <c r="AC11" i="29"/>
  <c r="AC12" i="29" s="1"/>
  <c r="AC13" i="29" s="1"/>
  <c r="AC14" i="29" s="1"/>
  <c r="AC15" i="29" s="1"/>
  <c r="AC16" i="29" s="1"/>
  <c r="AC17" i="29" s="1"/>
  <c r="AC18" i="29" s="1"/>
  <c r="AC19" i="29" s="1"/>
  <c r="AC20" i="29" s="1"/>
  <c r="AC21" i="29" s="1"/>
  <c r="AC22" i="29" s="1"/>
  <c r="AC23" i="29" s="1"/>
  <c r="AC24" i="29" s="1"/>
  <c r="AC25" i="29" s="1"/>
  <c r="AC26" i="29" s="1"/>
  <c r="AC27" i="29" s="1"/>
  <c r="AC28" i="29" s="1"/>
  <c r="AC29" i="29" s="1"/>
  <c r="AC30" i="29" s="1"/>
  <c r="AC31" i="29" s="1"/>
  <c r="AC32" i="29" s="1"/>
  <c r="AB35" i="29"/>
  <c r="AB36" i="29" s="1"/>
  <c r="AB37" i="29" s="1"/>
  <c r="AB38" i="29" s="1"/>
  <c r="AB39" i="29" s="1"/>
  <c r="AB40" i="29" s="1"/>
  <c r="AB41" i="29" s="1"/>
  <c r="AB42" i="29" s="1"/>
  <c r="AB43" i="29" s="1"/>
  <c r="AB44" i="29" s="1"/>
  <c r="AB45" i="29" s="1"/>
  <c r="AB46" i="29" s="1"/>
  <c r="AB47" i="29" s="1"/>
  <c r="AB48" i="29" s="1"/>
  <c r="AB49" i="29" s="1"/>
  <c r="AB50" i="29" s="1"/>
  <c r="AB51" i="29" s="1"/>
  <c r="AB52" i="29" s="1"/>
  <c r="AB53" i="29" s="1"/>
  <c r="AB54" i="29" s="1"/>
  <c r="AB55" i="29" s="1"/>
  <c r="AB56" i="29" s="1"/>
  <c r="AB57" i="29" s="1"/>
  <c r="AB58" i="29" s="1"/>
  <c r="AB59" i="29" s="1"/>
  <c r="AB60" i="29" s="1"/>
  <c r="AB61" i="29" s="1"/>
  <c r="AB62" i="29" s="1"/>
  <c r="AB63" i="29" s="1"/>
  <c r="AB64" i="29" s="1"/>
  <c r="AB65" i="29" s="1"/>
  <c r="AB66" i="29" s="1"/>
  <c r="AB67" i="29" s="1"/>
  <c r="AB68" i="29" s="1"/>
  <c r="AB69" i="29" s="1"/>
  <c r="AB70" i="29" s="1"/>
  <c r="AB71" i="29" s="1"/>
  <c r="AB72" i="29" s="1"/>
  <c r="AB73" i="29" s="1"/>
  <c r="AB74" i="29" s="1"/>
  <c r="AB75" i="29" s="1"/>
  <c r="AB76" i="29" s="1"/>
  <c r="AB77" i="29" s="1"/>
  <c r="AB78" i="29" s="1"/>
  <c r="AB79" i="29" s="1"/>
  <c r="AB80" i="29" s="1"/>
  <c r="AB81" i="29" s="1"/>
  <c r="AB82" i="29" s="1"/>
  <c r="AB83" i="29" s="1"/>
  <c r="AB84" i="29" s="1"/>
  <c r="AB85" i="29" s="1"/>
  <c r="AB86" i="29" s="1"/>
  <c r="AB87" i="29" s="1"/>
  <c r="AB88" i="29" s="1"/>
  <c r="AB89" i="29" s="1"/>
  <c r="AB90" i="29" s="1"/>
  <c r="AB91" i="29" s="1"/>
  <c r="AB92" i="29" s="1"/>
  <c r="AB93" i="29" s="1"/>
  <c r="AB94" i="29" s="1"/>
  <c r="AB95" i="29" s="1"/>
  <c r="AB96" i="29" s="1"/>
  <c r="AB97" i="29" s="1"/>
  <c r="AB98" i="29" s="1"/>
  <c r="AB99" i="29" s="1"/>
  <c r="AB100" i="29" s="1"/>
  <c r="AB101" i="29" s="1"/>
  <c r="AB102" i="29" s="1"/>
  <c r="AB103" i="29" s="1"/>
  <c r="AB104" i="29" s="1"/>
  <c r="AB105" i="29" s="1"/>
  <c r="AB106" i="29" s="1"/>
  <c r="AB107" i="29" s="1"/>
  <c r="AB108" i="29" s="1"/>
  <c r="AB109" i="29" s="1"/>
  <c r="AB110" i="29" s="1"/>
  <c r="AB111" i="29" s="1"/>
  <c r="AB112" i="29" s="1"/>
  <c r="AB113" i="29" s="1"/>
  <c r="AB114" i="29" s="1"/>
  <c r="AB115" i="29" s="1"/>
  <c r="AB116" i="29" s="1"/>
  <c r="AB117" i="29" s="1"/>
  <c r="AB118" i="29" s="1"/>
  <c r="AB119" i="29" s="1"/>
  <c r="AB120" i="29" s="1"/>
  <c r="AB121" i="29" s="1"/>
  <c r="AB122" i="29" s="1"/>
  <c r="AB123" i="29" s="1"/>
  <c r="AB124" i="29" s="1"/>
  <c r="AB125" i="29" s="1"/>
  <c r="AB126" i="29" s="1"/>
  <c r="AB127" i="29" s="1"/>
  <c r="AB128" i="29" s="1"/>
  <c r="AB129" i="29" s="1"/>
  <c r="AB130" i="29" s="1"/>
  <c r="AB131" i="29" s="1"/>
  <c r="AB132" i="29" s="1"/>
  <c r="AB133" i="29" s="1"/>
  <c r="AB134" i="29" s="1"/>
  <c r="AB135" i="29" s="1"/>
  <c r="AB136" i="29" s="1"/>
  <c r="AB137" i="29" s="1"/>
  <c r="AB138" i="29" s="1"/>
  <c r="AB139" i="29" s="1"/>
  <c r="AB140" i="29" s="1"/>
  <c r="AB141" i="29" s="1"/>
  <c r="AB142" i="29" s="1"/>
  <c r="AB143" i="29" s="1"/>
  <c r="AB144" i="29" s="1"/>
  <c r="AB145" i="29" s="1"/>
  <c r="AB146" i="29" s="1"/>
  <c r="AB147" i="29" s="1"/>
  <c r="AB148" i="29" s="1"/>
  <c r="AB149" i="29" s="1"/>
  <c r="AB150" i="29" s="1"/>
  <c r="AB151" i="29" s="1"/>
  <c r="AB152" i="29" s="1"/>
  <c r="AB153" i="29" s="1"/>
  <c r="AB154" i="29" s="1"/>
  <c r="AB155" i="29" s="1"/>
  <c r="AB156" i="29" s="1"/>
  <c r="AB157" i="29" s="1"/>
  <c r="AB158" i="29" s="1"/>
  <c r="AB159" i="29" s="1"/>
  <c r="AB160" i="29" s="1"/>
  <c r="AB161" i="29" s="1"/>
  <c r="AB162" i="29" s="1"/>
  <c r="AB163" i="29" s="1"/>
  <c r="AB164" i="29" s="1"/>
  <c r="AB165" i="29" s="1"/>
  <c r="AB166" i="29" s="1"/>
  <c r="AB167" i="29" s="1"/>
  <c r="AB168" i="29" s="1"/>
  <c r="AB169" i="29" s="1"/>
  <c r="AB170" i="29" s="1"/>
  <c r="AB171" i="29" s="1"/>
  <c r="AB172" i="29" s="1"/>
  <c r="AB173" i="29" s="1"/>
  <c r="AB174" i="29" s="1"/>
  <c r="AB175" i="29" s="1"/>
  <c r="AB176" i="29" s="1"/>
  <c r="AB177" i="29" s="1"/>
  <c r="AB178" i="29" s="1"/>
  <c r="AB179" i="29" s="1"/>
  <c r="AB180" i="29" s="1"/>
  <c r="AB181" i="29" s="1"/>
  <c r="AB182" i="29" s="1"/>
  <c r="AB183" i="29" s="1"/>
  <c r="AB184" i="29" s="1"/>
  <c r="AB185" i="29" s="1"/>
  <c r="AB186" i="29" s="1"/>
  <c r="AB187" i="29" s="1"/>
  <c r="AB188" i="29" s="1"/>
  <c r="AB189" i="29" s="1"/>
  <c r="AB190" i="29" s="1"/>
  <c r="AB191" i="29" s="1"/>
  <c r="AB192" i="29" s="1"/>
  <c r="AB193" i="29" s="1"/>
  <c r="AB194" i="29" s="1"/>
  <c r="AB195" i="29" s="1"/>
  <c r="AB196" i="29" s="1"/>
  <c r="AB197" i="29" s="1"/>
  <c r="AB198" i="29" s="1"/>
  <c r="AB199" i="29" s="1"/>
  <c r="AB200" i="29" s="1"/>
  <c r="AB201" i="29" s="1"/>
  <c r="AB202" i="29" s="1"/>
  <c r="AB203" i="29" s="1"/>
  <c r="AB204" i="29" s="1"/>
  <c r="AB205" i="29" s="1"/>
  <c r="AB206" i="29" s="1"/>
  <c r="AB207" i="29" s="1"/>
  <c r="AB208" i="29" s="1"/>
  <c r="AB209" i="29" s="1"/>
  <c r="AB210" i="29" s="1"/>
  <c r="AB211" i="29" s="1"/>
  <c r="AB212" i="29" s="1"/>
  <c r="AB213" i="29" s="1"/>
  <c r="AB214" i="29" s="1"/>
  <c r="AB215" i="29" s="1"/>
  <c r="AB216" i="29" s="1"/>
  <c r="AB217" i="29" s="1"/>
  <c r="AB218" i="29" s="1"/>
  <c r="AB219" i="29" s="1"/>
  <c r="AB220" i="29" s="1"/>
  <c r="AB221" i="29" s="1"/>
  <c r="AB222" i="29" s="1"/>
  <c r="AB223" i="29" s="1"/>
  <c r="AB224" i="29" s="1"/>
  <c r="AB225" i="29" s="1"/>
  <c r="AB226" i="29" s="1"/>
  <c r="AB227" i="29" s="1"/>
  <c r="AB228" i="29" s="1"/>
  <c r="AB229" i="29" s="1"/>
  <c r="AB230" i="29" s="1"/>
  <c r="AB231" i="29" s="1"/>
  <c r="AB232" i="29" s="1"/>
  <c r="AB233" i="29" s="1"/>
  <c r="AB234" i="29" s="1"/>
  <c r="AB235" i="29" s="1"/>
  <c r="AB236" i="29" s="1"/>
  <c r="AB237" i="29" s="1"/>
  <c r="AB238" i="29" s="1"/>
  <c r="AB239" i="29" s="1"/>
  <c r="AB240" i="29" s="1"/>
  <c r="AB241" i="29" s="1"/>
  <c r="AB242" i="29" s="1"/>
  <c r="AB243" i="29" s="1"/>
  <c r="AB244" i="29" s="1"/>
  <c r="AB245" i="29" s="1"/>
  <c r="AB246" i="29" s="1"/>
  <c r="AB247" i="29" s="1"/>
  <c r="AB248" i="29" s="1"/>
  <c r="AB249" i="29" s="1"/>
  <c r="AB250" i="29" s="1"/>
  <c r="AB251" i="29" s="1"/>
  <c r="AB252" i="29" s="1"/>
  <c r="AB253" i="29" s="1"/>
  <c r="AB254" i="29" s="1"/>
  <c r="AB255" i="29" s="1"/>
  <c r="AB256" i="29" s="1"/>
  <c r="AB257" i="29" s="1"/>
  <c r="AB258" i="29" s="1"/>
  <c r="AB259" i="29" s="1"/>
  <c r="AB260" i="29" s="1"/>
  <c r="AB261" i="29" s="1"/>
  <c r="AB262" i="29" s="1"/>
  <c r="AB263" i="29" s="1"/>
  <c r="AB264" i="29" s="1"/>
  <c r="AB265" i="29" s="1"/>
  <c r="AB266" i="29" s="1"/>
  <c r="AB267" i="29" s="1"/>
  <c r="AB268" i="29" s="1"/>
  <c r="AB269" i="29" s="1"/>
  <c r="AB270" i="29" s="1"/>
  <c r="AB271" i="29" s="1"/>
  <c r="AB272" i="29" s="1"/>
  <c r="AB273" i="29" s="1"/>
  <c r="AB274" i="29" s="1"/>
  <c r="AB275" i="29" s="1"/>
  <c r="AB276" i="29" s="1"/>
  <c r="AB277" i="29" s="1"/>
  <c r="AB278" i="29" s="1"/>
  <c r="AB279" i="29" s="1"/>
  <c r="AB280" i="29" s="1"/>
  <c r="AB281" i="29" s="1"/>
  <c r="AB282" i="29" s="1"/>
  <c r="AB283" i="29" s="1"/>
  <c r="AB284" i="29" s="1"/>
  <c r="AB285" i="29" s="1"/>
  <c r="AB286" i="29" s="1"/>
  <c r="AB287" i="29" s="1"/>
  <c r="AB288" i="29" s="1"/>
  <c r="AB289" i="29" s="1"/>
  <c r="AB290" i="29" s="1"/>
  <c r="AB291" i="29" s="1"/>
  <c r="AB292" i="29" s="1"/>
  <c r="AB293" i="29" s="1"/>
  <c r="AB294" i="29" s="1"/>
  <c r="AB295" i="29" s="1"/>
  <c r="AB296" i="29" s="1"/>
  <c r="AB297" i="29" s="1"/>
  <c r="AB298" i="29" s="1"/>
  <c r="AB299" i="29" s="1"/>
  <c r="AB300" i="29" s="1"/>
  <c r="AB301" i="29" s="1"/>
  <c r="AB302" i="29" s="1"/>
  <c r="AB303" i="29" s="1"/>
  <c r="AB304" i="29" s="1"/>
  <c r="AB305" i="29" s="1"/>
  <c r="AB306" i="29" s="1"/>
  <c r="AB307" i="29" s="1"/>
  <c r="AB308" i="29" s="1"/>
  <c r="AB309" i="29" s="1"/>
  <c r="AA35" i="29"/>
  <c r="AA36" i="29" s="1"/>
  <c r="AA37" i="29" s="1"/>
  <c r="AA38" i="29" s="1"/>
  <c r="AA39" i="29" s="1"/>
  <c r="AA40" i="29" s="1"/>
  <c r="AA41" i="29" s="1"/>
  <c r="AA42" i="29" s="1"/>
  <c r="AA43" i="29" s="1"/>
  <c r="AA44" i="29" s="1"/>
  <c r="AA45" i="29" s="1"/>
  <c r="AA46" i="29" s="1"/>
  <c r="AA47" i="29" s="1"/>
  <c r="AA48" i="29" s="1"/>
  <c r="AA49" i="29" s="1"/>
  <c r="AA50" i="29" s="1"/>
  <c r="AA51" i="29" s="1"/>
  <c r="AA52" i="29" s="1"/>
  <c r="AA53" i="29" s="1"/>
  <c r="AA54" i="29" s="1"/>
  <c r="AA55" i="29" s="1"/>
  <c r="AA56" i="29" s="1"/>
  <c r="AA57" i="29" s="1"/>
  <c r="AA58" i="29" s="1"/>
  <c r="AA59" i="29" s="1"/>
  <c r="AA60" i="29" s="1"/>
  <c r="AA61" i="29" s="1"/>
  <c r="AA62" i="29" s="1"/>
  <c r="AA63" i="29" s="1"/>
  <c r="AA64" i="29" s="1"/>
  <c r="AA65" i="29" s="1"/>
  <c r="AA66" i="29" s="1"/>
  <c r="AA67" i="29" s="1"/>
  <c r="AA68" i="29" s="1"/>
  <c r="AA69" i="29" s="1"/>
  <c r="AA70" i="29" s="1"/>
  <c r="AA71" i="29" s="1"/>
  <c r="AA72" i="29" s="1"/>
  <c r="AA73" i="29" s="1"/>
  <c r="AA74" i="29" s="1"/>
  <c r="AA75" i="29" s="1"/>
  <c r="AA76" i="29" s="1"/>
  <c r="AA77" i="29" s="1"/>
  <c r="AA78" i="29" s="1"/>
  <c r="AA79" i="29" s="1"/>
  <c r="AA80" i="29" s="1"/>
  <c r="AA81" i="29" s="1"/>
  <c r="AA82" i="29" s="1"/>
  <c r="AA83" i="29" s="1"/>
  <c r="AA84" i="29" s="1"/>
  <c r="AA85" i="29" s="1"/>
  <c r="AA86" i="29" s="1"/>
  <c r="AA87" i="29" s="1"/>
  <c r="AA88" i="29" s="1"/>
  <c r="AA89" i="29" s="1"/>
  <c r="AA90" i="29" s="1"/>
  <c r="AA91" i="29" s="1"/>
  <c r="AA92" i="29" s="1"/>
  <c r="AA93" i="29" s="1"/>
  <c r="AA94" i="29" s="1"/>
  <c r="AA95" i="29" s="1"/>
  <c r="AA96" i="29" s="1"/>
  <c r="AA97" i="29" s="1"/>
  <c r="AA98" i="29" s="1"/>
  <c r="AA99" i="29" s="1"/>
  <c r="AA100" i="29" s="1"/>
  <c r="AA101" i="29" s="1"/>
  <c r="AA102" i="29" s="1"/>
  <c r="AA103" i="29" s="1"/>
  <c r="AA104" i="29" s="1"/>
  <c r="AA105" i="29" s="1"/>
  <c r="AA106" i="29" s="1"/>
  <c r="AA107" i="29" s="1"/>
  <c r="AA108" i="29" s="1"/>
  <c r="AA109" i="29" s="1"/>
  <c r="AA110" i="29" s="1"/>
  <c r="AA111" i="29" s="1"/>
  <c r="AA112" i="29" s="1"/>
  <c r="AA113" i="29" s="1"/>
  <c r="AA114" i="29" s="1"/>
  <c r="AA115" i="29" s="1"/>
  <c r="AA116" i="29" s="1"/>
  <c r="AA117" i="29" s="1"/>
  <c r="AA118" i="29" s="1"/>
  <c r="AA119" i="29" s="1"/>
  <c r="AA120" i="29" s="1"/>
  <c r="AA121" i="29" s="1"/>
  <c r="AA122" i="29" s="1"/>
  <c r="AA123" i="29" s="1"/>
  <c r="AA124" i="29" s="1"/>
  <c r="AA125" i="29" s="1"/>
  <c r="AA126" i="29" s="1"/>
  <c r="AA127" i="29" s="1"/>
  <c r="AA128" i="29" s="1"/>
  <c r="AA129" i="29" s="1"/>
  <c r="AA130" i="29" s="1"/>
  <c r="AA131" i="29" s="1"/>
  <c r="AA132" i="29" s="1"/>
  <c r="AA133" i="29" s="1"/>
  <c r="AA134" i="29" s="1"/>
  <c r="AA135" i="29" s="1"/>
  <c r="AA136" i="29" s="1"/>
  <c r="AA137" i="29" s="1"/>
  <c r="AA138" i="29" s="1"/>
  <c r="AA139" i="29" s="1"/>
  <c r="AA140" i="29" s="1"/>
  <c r="AA141" i="29" s="1"/>
  <c r="AA142" i="29" s="1"/>
  <c r="AA143" i="29" s="1"/>
  <c r="AA144" i="29" s="1"/>
  <c r="AA145" i="29" s="1"/>
  <c r="AA146" i="29" s="1"/>
  <c r="AA147" i="29" s="1"/>
  <c r="AA148" i="29" s="1"/>
  <c r="AA149" i="29" s="1"/>
  <c r="AA150" i="29" s="1"/>
  <c r="AA151" i="29" s="1"/>
  <c r="AA152" i="29" s="1"/>
  <c r="AA153" i="29" s="1"/>
  <c r="AA154" i="29" s="1"/>
  <c r="AA155" i="29" s="1"/>
  <c r="AA156" i="29" s="1"/>
  <c r="AA157" i="29" s="1"/>
  <c r="AA158" i="29" s="1"/>
  <c r="AA159" i="29" s="1"/>
  <c r="AA160" i="29" s="1"/>
  <c r="AA161" i="29" s="1"/>
  <c r="AA162" i="29" s="1"/>
  <c r="AA163" i="29" s="1"/>
  <c r="AA164" i="29" s="1"/>
  <c r="AA165" i="29" s="1"/>
  <c r="AA166" i="29" s="1"/>
  <c r="AA167" i="29" s="1"/>
  <c r="AA168" i="29" s="1"/>
  <c r="AA169" i="29" s="1"/>
  <c r="AA170" i="29" s="1"/>
  <c r="AA171" i="29" s="1"/>
  <c r="AA172" i="29" s="1"/>
  <c r="AA173" i="29" s="1"/>
  <c r="AA174" i="29" s="1"/>
  <c r="AA175" i="29" s="1"/>
  <c r="AA176" i="29" s="1"/>
  <c r="AA177" i="29" s="1"/>
  <c r="AA178" i="29" s="1"/>
  <c r="AA179" i="29" s="1"/>
  <c r="AA180" i="29" s="1"/>
  <c r="AA181" i="29" s="1"/>
  <c r="AA182" i="29" s="1"/>
  <c r="AA183" i="29" s="1"/>
  <c r="AA184" i="29" s="1"/>
  <c r="AA185" i="29" s="1"/>
  <c r="AA186" i="29" s="1"/>
  <c r="AA187" i="29" s="1"/>
  <c r="AA188" i="29" s="1"/>
  <c r="AA189" i="29" s="1"/>
  <c r="AA190" i="29" s="1"/>
  <c r="AA191" i="29" s="1"/>
  <c r="AA192" i="29" s="1"/>
  <c r="AA193" i="29" s="1"/>
  <c r="AA194" i="29" s="1"/>
  <c r="AA195" i="29" s="1"/>
  <c r="AA196" i="29" s="1"/>
  <c r="AA197" i="29" s="1"/>
  <c r="AA198" i="29" s="1"/>
  <c r="AA199" i="29" s="1"/>
  <c r="AA200" i="29" s="1"/>
  <c r="AA201" i="29" s="1"/>
  <c r="AA202" i="29" s="1"/>
  <c r="AA203" i="29" s="1"/>
  <c r="AA204" i="29" s="1"/>
  <c r="AA205" i="29" s="1"/>
  <c r="AA206" i="29" s="1"/>
  <c r="AA207" i="29" s="1"/>
  <c r="AA208" i="29" s="1"/>
  <c r="AA209" i="29" s="1"/>
  <c r="AA210" i="29" s="1"/>
  <c r="AA211" i="29" s="1"/>
  <c r="AA212" i="29" s="1"/>
  <c r="AA213" i="29" s="1"/>
  <c r="AA214" i="29" s="1"/>
  <c r="AA215" i="29" s="1"/>
  <c r="AA216" i="29" s="1"/>
  <c r="AA217" i="29" s="1"/>
  <c r="AA218" i="29" s="1"/>
  <c r="AA219" i="29" s="1"/>
  <c r="AA220" i="29" s="1"/>
  <c r="AA221" i="29" s="1"/>
  <c r="AA222" i="29" s="1"/>
  <c r="AA223" i="29" s="1"/>
  <c r="AA224" i="29" s="1"/>
  <c r="AA225" i="29" s="1"/>
  <c r="AA226" i="29" s="1"/>
  <c r="AA227" i="29" s="1"/>
  <c r="AA228" i="29" s="1"/>
  <c r="AA229" i="29" s="1"/>
  <c r="AA230" i="29" s="1"/>
  <c r="AA231" i="29" s="1"/>
  <c r="AA232" i="29" s="1"/>
  <c r="AA233" i="29" s="1"/>
  <c r="AA234" i="29" s="1"/>
  <c r="AA235" i="29" s="1"/>
  <c r="AA236" i="29" s="1"/>
  <c r="AA237" i="29" s="1"/>
  <c r="AA238" i="29" s="1"/>
  <c r="AA239" i="29" s="1"/>
  <c r="AA240" i="29" s="1"/>
  <c r="AA241" i="29" s="1"/>
  <c r="AA242" i="29" s="1"/>
  <c r="AA243" i="29" s="1"/>
  <c r="AA244" i="29" s="1"/>
  <c r="AA245" i="29" s="1"/>
  <c r="AA246" i="29" s="1"/>
  <c r="AA247" i="29" s="1"/>
  <c r="AA248" i="29" s="1"/>
  <c r="AA249" i="29" s="1"/>
  <c r="AA250" i="29" s="1"/>
  <c r="AA251" i="29" s="1"/>
  <c r="AA252" i="29" s="1"/>
  <c r="AA253" i="29" s="1"/>
  <c r="AA254" i="29" s="1"/>
  <c r="AA255" i="29" s="1"/>
  <c r="AA256" i="29" s="1"/>
  <c r="AA257" i="29" s="1"/>
  <c r="AA258" i="29" s="1"/>
  <c r="AA259" i="29" s="1"/>
  <c r="AA260" i="29" s="1"/>
  <c r="AA261" i="29" s="1"/>
  <c r="AA262" i="29" s="1"/>
  <c r="AA263" i="29" s="1"/>
  <c r="AA264" i="29" s="1"/>
  <c r="AA265" i="29" s="1"/>
  <c r="AA266" i="29" s="1"/>
  <c r="AA267" i="29" s="1"/>
  <c r="AA268" i="29" s="1"/>
  <c r="AA269" i="29" s="1"/>
  <c r="AA270" i="29" s="1"/>
  <c r="AA271" i="29" s="1"/>
  <c r="AA272" i="29" s="1"/>
  <c r="AA273" i="29" s="1"/>
  <c r="AA274" i="29" s="1"/>
  <c r="AA275" i="29" s="1"/>
  <c r="AA276" i="29" s="1"/>
  <c r="AA277" i="29" s="1"/>
  <c r="AA278" i="29" s="1"/>
  <c r="AA279" i="29" s="1"/>
  <c r="AA280" i="29" s="1"/>
  <c r="AA281" i="29" s="1"/>
  <c r="AA282" i="29" s="1"/>
  <c r="AA283" i="29" s="1"/>
  <c r="AA284" i="29" s="1"/>
  <c r="AA285" i="29" s="1"/>
  <c r="AA286" i="29" s="1"/>
  <c r="AA287" i="29" s="1"/>
  <c r="AA288" i="29" s="1"/>
  <c r="AA289" i="29" s="1"/>
  <c r="AA290" i="29" s="1"/>
  <c r="AA291" i="29" s="1"/>
  <c r="AA292" i="29" s="1"/>
  <c r="AA293" i="29" s="1"/>
  <c r="AA294" i="29" s="1"/>
  <c r="AA295" i="29" s="1"/>
  <c r="AA296" i="29" s="1"/>
  <c r="AA297" i="29" s="1"/>
  <c r="AA298" i="29" s="1"/>
  <c r="AA299" i="29" s="1"/>
  <c r="AA300" i="29" s="1"/>
  <c r="AA301" i="29" s="1"/>
  <c r="AA302" i="29" s="1"/>
  <c r="AA303" i="29" s="1"/>
  <c r="AA304" i="29" s="1"/>
  <c r="AA305" i="29" s="1"/>
  <c r="AA306" i="29" s="1"/>
  <c r="AA307" i="29" s="1"/>
  <c r="AA308" i="29" s="1"/>
  <c r="AA309" i="29" s="1"/>
  <c r="Z35" i="29"/>
  <c r="Z36" i="29" s="1"/>
  <c r="Z37" i="29" s="1"/>
  <c r="Z38" i="29" s="1"/>
  <c r="Z39" i="29" s="1"/>
  <c r="Z40" i="29" s="1"/>
  <c r="Z41" i="29" s="1"/>
  <c r="Z42" i="29" s="1"/>
  <c r="Z43" i="29" s="1"/>
  <c r="Z44" i="29" s="1"/>
  <c r="Z45" i="29" s="1"/>
  <c r="Z46" i="29" s="1"/>
  <c r="Z47" i="29" s="1"/>
  <c r="Z48" i="29" s="1"/>
  <c r="Z49" i="29" s="1"/>
  <c r="Z50" i="29" s="1"/>
  <c r="Z51" i="29" s="1"/>
  <c r="Z52" i="29" s="1"/>
  <c r="Z53" i="29" s="1"/>
  <c r="Z54" i="29" s="1"/>
  <c r="Z55" i="29" s="1"/>
  <c r="Z56" i="29" s="1"/>
  <c r="Z57" i="29" s="1"/>
  <c r="Z58" i="29" s="1"/>
  <c r="Z59" i="29" s="1"/>
  <c r="Z60" i="29" s="1"/>
  <c r="Z61" i="29" s="1"/>
  <c r="Z62" i="29" s="1"/>
  <c r="Z63" i="29" s="1"/>
  <c r="Z64" i="29" s="1"/>
  <c r="Z65" i="29" s="1"/>
  <c r="Z66" i="29" s="1"/>
  <c r="Z67" i="29" s="1"/>
  <c r="Z68" i="29" s="1"/>
  <c r="Z69" i="29" s="1"/>
  <c r="Z70" i="29" s="1"/>
  <c r="Z71" i="29" s="1"/>
  <c r="Z72" i="29" s="1"/>
  <c r="Z73" i="29" s="1"/>
  <c r="Z74" i="29" s="1"/>
  <c r="Z75" i="29" s="1"/>
  <c r="Z76" i="29" s="1"/>
  <c r="Z77" i="29" s="1"/>
  <c r="Z78" i="29" s="1"/>
  <c r="Z79" i="29" s="1"/>
  <c r="Z80" i="29" s="1"/>
  <c r="Z81" i="29" s="1"/>
  <c r="Z82" i="29" s="1"/>
  <c r="Z83" i="29" s="1"/>
  <c r="Z84" i="29" s="1"/>
  <c r="Z85" i="29" s="1"/>
  <c r="Z86" i="29" s="1"/>
  <c r="Z87" i="29" s="1"/>
  <c r="Z88" i="29" s="1"/>
  <c r="Z89" i="29" s="1"/>
  <c r="Z90" i="29" s="1"/>
  <c r="Z91" i="29" s="1"/>
  <c r="Z92" i="29" s="1"/>
  <c r="Z93" i="29" s="1"/>
  <c r="Z94" i="29" s="1"/>
  <c r="Z95" i="29" s="1"/>
  <c r="Z96" i="29" s="1"/>
  <c r="Z97" i="29" s="1"/>
  <c r="Z98" i="29" s="1"/>
  <c r="Z99" i="29" s="1"/>
  <c r="Z100" i="29" s="1"/>
  <c r="Z101" i="29" s="1"/>
  <c r="Z102" i="29" s="1"/>
  <c r="Z103" i="29" s="1"/>
  <c r="Z104" i="29" s="1"/>
  <c r="Z105" i="29" s="1"/>
  <c r="Z106" i="29" s="1"/>
  <c r="Z107" i="29" s="1"/>
  <c r="Z108" i="29" s="1"/>
  <c r="Z109" i="29" s="1"/>
  <c r="Z110" i="29" s="1"/>
  <c r="Z111" i="29" s="1"/>
  <c r="Z112" i="29" s="1"/>
  <c r="Z113" i="29" s="1"/>
  <c r="Z114" i="29" s="1"/>
  <c r="Z115" i="29" s="1"/>
  <c r="Z116" i="29" s="1"/>
  <c r="Z117" i="29" s="1"/>
  <c r="Z118" i="29" s="1"/>
  <c r="Z119" i="29" s="1"/>
  <c r="Z120" i="29" s="1"/>
  <c r="Z121" i="29" s="1"/>
  <c r="Z122" i="29" s="1"/>
  <c r="Z123" i="29" s="1"/>
  <c r="Z124" i="29" s="1"/>
  <c r="Z125" i="29" s="1"/>
  <c r="Z126" i="29" s="1"/>
  <c r="Z127" i="29" s="1"/>
  <c r="Z128" i="29" s="1"/>
  <c r="Z129" i="29" s="1"/>
  <c r="Z130" i="29" s="1"/>
  <c r="Z131" i="29" s="1"/>
  <c r="Z132" i="29" s="1"/>
  <c r="Z133" i="29" s="1"/>
  <c r="Z134" i="29" s="1"/>
  <c r="Z135" i="29" s="1"/>
  <c r="Z136" i="29" s="1"/>
  <c r="Z137" i="29" s="1"/>
  <c r="Z138" i="29" s="1"/>
  <c r="Z139" i="29" s="1"/>
  <c r="Z140" i="29" s="1"/>
  <c r="Z141" i="29" s="1"/>
  <c r="Z142" i="29" s="1"/>
  <c r="Z143" i="29" s="1"/>
  <c r="Z144" i="29" s="1"/>
  <c r="Z145" i="29" s="1"/>
  <c r="Z146" i="29" s="1"/>
  <c r="Z147" i="29" s="1"/>
  <c r="Z148" i="29" s="1"/>
  <c r="Z149" i="29" s="1"/>
  <c r="Z150" i="29" s="1"/>
  <c r="Z151" i="29" s="1"/>
  <c r="Z152" i="29" s="1"/>
  <c r="Z153" i="29" s="1"/>
  <c r="Z154" i="29" s="1"/>
  <c r="Z155" i="29" s="1"/>
  <c r="Z156" i="29" s="1"/>
  <c r="Z157" i="29" s="1"/>
  <c r="Z158" i="29" s="1"/>
  <c r="Z159" i="29" s="1"/>
  <c r="Z160" i="29" s="1"/>
  <c r="Z161" i="29" s="1"/>
  <c r="Z162" i="29" s="1"/>
  <c r="Z163" i="29" s="1"/>
  <c r="Z164" i="29" s="1"/>
  <c r="Z165" i="29" s="1"/>
  <c r="Z166" i="29" s="1"/>
  <c r="Z167" i="29" s="1"/>
  <c r="Z168" i="29" s="1"/>
  <c r="Z169" i="29" s="1"/>
  <c r="Z170" i="29" s="1"/>
  <c r="Z171" i="29" s="1"/>
  <c r="Z172" i="29" s="1"/>
  <c r="Z173" i="29" s="1"/>
  <c r="Z174" i="29" s="1"/>
  <c r="Z175" i="29" s="1"/>
  <c r="Z176" i="29" s="1"/>
  <c r="Z177" i="29" s="1"/>
  <c r="Z178" i="29" s="1"/>
  <c r="Z179" i="29" s="1"/>
  <c r="Z180" i="29" s="1"/>
  <c r="Z181" i="29" s="1"/>
  <c r="Z182" i="29" s="1"/>
  <c r="Z183" i="29" s="1"/>
  <c r="Z184" i="29" s="1"/>
  <c r="Z185" i="29" s="1"/>
  <c r="Z186" i="29" s="1"/>
  <c r="Z187" i="29" s="1"/>
  <c r="Z188" i="29" s="1"/>
  <c r="Z189" i="29" s="1"/>
  <c r="Z190" i="29" s="1"/>
  <c r="Z191" i="29" s="1"/>
  <c r="Z192" i="29" s="1"/>
  <c r="Z193" i="29" s="1"/>
  <c r="Z194" i="29" s="1"/>
  <c r="Z195" i="29" s="1"/>
  <c r="Z196" i="29" s="1"/>
  <c r="Z197" i="29" s="1"/>
  <c r="Z198" i="29" s="1"/>
  <c r="Z199" i="29" s="1"/>
  <c r="Z200" i="29" s="1"/>
  <c r="Z201" i="29" s="1"/>
  <c r="Z202" i="29" s="1"/>
  <c r="Z203" i="29" s="1"/>
  <c r="Z204" i="29" s="1"/>
  <c r="Z205" i="29" s="1"/>
  <c r="Z206" i="29" s="1"/>
  <c r="Z207" i="29" s="1"/>
  <c r="Z208" i="29" s="1"/>
  <c r="Z209" i="29" s="1"/>
  <c r="Z210" i="29" s="1"/>
  <c r="Z211" i="29" s="1"/>
  <c r="Z212" i="29" s="1"/>
  <c r="Z213" i="29" s="1"/>
  <c r="Z214" i="29" s="1"/>
  <c r="Z215" i="29" s="1"/>
  <c r="Z216" i="29" s="1"/>
  <c r="Z217" i="29" s="1"/>
  <c r="Z218" i="29" s="1"/>
  <c r="Z219" i="29" s="1"/>
  <c r="Z220" i="29" s="1"/>
  <c r="Z221" i="29" s="1"/>
  <c r="Z222" i="29" s="1"/>
  <c r="Z223" i="29" s="1"/>
  <c r="Z224" i="29" s="1"/>
  <c r="Z225" i="29" s="1"/>
  <c r="Z226" i="29" s="1"/>
  <c r="Z227" i="29" s="1"/>
  <c r="Z228" i="29" s="1"/>
  <c r="Z229" i="29" s="1"/>
  <c r="Z230" i="29" s="1"/>
  <c r="Z231" i="29" s="1"/>
  <c r="Z232" i="29" s="1"/>
  <c r="Z233" i="29" s="1"/>
  <c r="Z234" i="29" s="1"/>
  <c r="Z235" i="29" s="1"/>
  <c r="Z236" i="29" s="1"/>
  <c r="Z237" i="29" s="1"/>
  <c r="Z238" i="29" s="1"/>
  <c r="Z239" i="29" s="1"/>
  <c r="Z240" i="29" s="1"/>
  <c r="Z241" i="29" s="1"/>
  <c r="Z242" i="29" s="1"/>
  <c r="Z243" i="29" s="1"/>
  <c r="Z244" i="29" s="1"/>
  <c r="Z245" i="29" s="1"/>
  <c r="Z246" i="29" s="1"/>
  <c r="Z247" i="29" s="1"/>
  <c r="Z248" i="29" s="1"/>
  <c r="Z249" i="29" s="1"/>
  <c r="Z250" i="29" s="1"/>
  <c r="Z251" i="29" s="1"/>
  <c r="Z252" i="29" s="1"/>
  <c r="Z253" i="29" s="1"/>
  <c r="Z254" i="29" s="1"/>
  <c r="Z255" i="29" s="1"/>
  <c r="Z256" i="29" s="1"/>
  <c r="Z257" i="29" s="1"/>
  <c r="Z258" i="29" s="1"/>
  <c r="Z259" i="29" s="1"/>
  <c r="Z260" i="29" s="1"/>
  <c r="Z261" i="29" s="1"/>
  <c r="Z262" i="29" s="1"/>
  <c r="Z263" i="29" s="1"/>
  <c r="Z264" i="29" s="1"/>
  <c r="Z265" i="29" s="1"/>
  <c r="Z266" i="29" s="1"/>
  <c r="Z267" i="29" s="1"/>
  <c r="Z268" i="29" s="1"/>
  <c r="Z269" i="29" s="1"/>
  <c r="Z270" i="29" s="1"/>
  <c r="Z271" i="29" s="1"/>
  <c r="Z272" i="29" s="1"/>
  <c r="Z273" i="29" s="1"/>
  <c r="Z274" i="29" s="1"/>
  <c r="Z275" i="29" s="1"/>
  <c r="Z276" i="29" s="1"/>
  <c r="Z277" i="29" s="1"/>
  <c r="Z278" i="29" s="1"/>
  <c r="Z279" i="29" s="1"/>
  <c r="Z280" i="29" s="1"/>
  <c r="Z281" i="29" s="1"/>
  <c r="Z282" i="29" s="1"/>
  <c r="Z283" i="29" s="1"/>
  <c r="Z284" i="29" s="1"/>
  <c r="Z285" i="29" s="1"/>
  <c r="Z286" i="29" s="1"/>
  <c r="Z287" i="29" s="1"/>
  <c r="Z288" i="29" s="1"/>
  <c r="Z289" i="29" s="1"/>
  <c r="Z290" i="29" s="1"/>
  <c r="Z291" i="29" s="1"/>
  <c r="Z292" i="29" s="1"/>
  <c r="Z293" i="29" s="1"/>
  <c r="Z294" i="29" s="1"/>
  <c r="Z295" i="29" s="1"/>
  <c r="Z296" i="29" s="1"/>
  <c r="Z297" i="29" s="1"/>
  <c r="Z298" i="29" s="1"/>
  <c r="Z299" i="29" s="1"/>
  <c r="Z300" i="29" s="1"/>
  <c r="Z301" i="29" s="1"/>
  <c r="Z302" i="29" s="1"/>
  <c r="Z303" i="29" s="1"/>
  <c r="Z304" i="29" s="1"/>
  <c r="Z305" i="29" s="1"/>
  <c r="Z306" i="29" s="1"/>
  <c r="Z307" i="29" s="1"/>
  <c r="Z308" i="29" s="1"/>
  <c r="Z309" i="29" s="1"/>
  <c r="E67" i="29"/>
  <c r="F67" i="29" s="1"/>
  <c r="E66" i="29"/>
  <c r="F66" i="29" s="1"/>
  <c r="E65" i="29"/>
  <c r="F65" i="29" s="1"/>
  <c r="Q6" i="28"/>
  <c r="AT5" i="29" s="1"/>
  <c r="AT19" i="29" l="1"/>
  <c r="AT20" i="29" s="1"/>
  <c r="AT21" i="29" s="1"/>
  <c r="AT22" i="29" s="1"/>
  <c r="AT23" i="29" s="1"/>
  <c r="AT24" i="29" s="1"/>
  <c r="AT25" i="29" s="1"/>
  <c r="AT26" i="29" s="1"/>
  <c r="AT27" i="29" s="1"/>
  <c r="AS19" i="29"/>
  <c r="AS20" i="29" s="1"/>
  <c r="AS21" i="29" s="1"/>
  <c r="AS22" i="29" s="1"/>
  <c r="AS23" i="29" s="1"/>
  <c r="AS24" i="29" s="1"/>
  <c r="AS25" i="29" s="1"/>
  <c r="AS26" i="29" s="1"/>
  <c r="AS28" i="29" s="1"/>
  <c r="AS29" i="29" s="1"/>
  <c r="AS30" i="29" s="1"/>
  <c r="AS31" i="29" s="1"/>
  <c r="AS32" i="29" s="1"/>
  <c r="AS33" i="29" s="1"/>
  <c r="AS34" i="29" s="1"/>
  <c r="AS35" i="29" s="1"/>
  <c r="AS27" i="29"/>
  <c r="AD33" i="29"/>
  <c r="AD34" i="29" s="1"/>
  <c r="AD35" i="29" s="1"/>
  <c r="AD36" i="29" s="1"/>
  <c r="AD37" i="29" s="1"/>
  <c r="AD38" i="29" s="1"/>
  <c r="AD39" i="29" s="1"/>
  <c r="AD40" i="29" s="1"/>
  <c r="AD41" i="29" s="1"/>
  <c r="AD42" i="29" s="1"/>
  <c r="AD43" i="29" s="1"/>
  <c r="AD44" i="29" s="1"/>
  <c r="AD45" i="29" s="1"/>
  <c r="AD46" i="29" s="1"/>
  <c r="AD47" i="29" s="1"/>
  <c r="AD48" i="29" s="1"/>
  <c r="AD49" i="29" s="1"/>
  <c r="AD50" i="29" s="1"/>
  <c r="AD51" i="29" s="1"/>
  <c r="AD52" i="29" s="1"/>
  <c r="AD53" i="29" s="1"/>
  <c r="AD54" i="29" s="1"/>
  <c r="AD55" i="29" s="1"/>
  <c r="AC33" i="29"/>
  <c r="AC34" i="29" s="1"/>
  <c r="AC35" i="29" s="1"/>
  <c r="AC36" i="29" s="1"/>
  <c r="AC37" i="29" s="1"/>
  <c r="AC38" i="29" s="1"/>
  <c r="AC39" i="29" s="1"/>
  <c r="AC40" i="29" s="1"/>
  <c r="AC41" i="29" s="1"/>
  <c r="AC42" i="29" s="1"/>
  <c r="AC43" i="29" s="1"/>
  <c r="AC44" i="29" s="1"/>
  <c r="AC45" i="29" s="1"/>
  <c r="AC46" i="29" s="1"/>
  <c r="AC47" i="29" s="1"/>
  <c r="AC48" i="29" s="1"/>
  <c r="AC49" i="29" s="1"/>
  <c r="AC50" i="29" s="1"/>
  <c r="AC51" i="29" s="1"/>
  <c r="AC52" i="29" s="1"/>
  <c r="AC53" i="29" s="1"/>
  <c r="AC54" i="29" s="1"/>
  <c r="AC55" i="29" s="1"/>
  <c r="AI29" i="29"/>
  <c r="AI30" i="29" s="1"/>
  <c r="AI31" i="29" s="1"/>
  <c r="AI32" i="29" s="1"/>
  <c r="AI33" i="29" s="1"/>
  <c r="AI34" i="29" s="1"/>
  <c r="AI35" i="29" s="1"/>
  <c r="AI36" i="29" s="1"/>
  <c r="AI37" i="29" s="1"/>
  <c r="AI38" i="29" s="1"/>
  <c r="AI39" i="29" s="1"/>
  <c r="AI40" i="29" s="1"/>
  <c r="AI41" i="29" s="1"/>
  <c r="AI42" i="29" s="1"/>
  <c r="AI43" i="29" s="1"/>
  <c r="AI44" i="29" s="1"/>
  <c r="AI45" i="29" s="1"/>
  <c r="AI46" i="29" s="1"/>
  <c r="AI47" i="29" s="1"/>
  <c r="AL27" i="29"/>
  <c r="AL28" i="29" s="1"/>
  <c r="AL29" i="29" s="1"/>
  <c r="AL30" i="29" s="1"/>
  <c r="AL31" i="29" s="1"/>
  <c r="AL32" i="29" s="1"/>
  <c r="AL33" i="29" s="1"/>
  <c r="AL34" i="29" s="1"/>
  <c r="AL35" i="29" s="1"/>
  <c r="AL36" i="29" s="1"/>
  <c r="AL37" i="29" s="1"/>
  <c r="AL38" i="29" s="1"/>
  <c r="AL39" i="29" s="1"/>
  <c r="AL40" i="29" s="1"/>
  <c r="AL41" i="29" s="1"/>
  <c r="AL42" i="29" s="1"/>
  <c r="AL43" i="29" s="1"/>
  <c r="AN25" i="29"/>
  <c r="AN26" i="29" s="1"/>
  <c r="AN27" i="29" s="1"/>
  <c r="AN28" i="29" s="1"/>
  <c r="AN29" i="29" s="1"/>
  <c r="AN30" i="29" s="1"/>
  <c r="AN31" i="29" s="1"/>
  <c r="AN32" i="29" s="1"/>
  <c r="AN33" i="29" s="1"/>
  <c r="AN34" i="29" s="1"/>
  <c r="AN35" i="29" s="1"/>
  <c r="AN36" i="29" s="1"/>
  <c r="AN37" i="29" s="1"/>
  <c r="AN38" i="29" s="1"/>
  <c r="AP23" i="29"/>
  <c r="AP24" i="29" s="1"/>
  <c r="AP25" i="29" s="1"/>
  <c r="AP26" i="29" s="1"/>
  <c r="AP27" i="29" s="1"/>
  <c r="AP28" i="29" s="1"/>
  <c r="AP29" i="29" s="1"/>
  <c r="AP30" i="29" s="1"/>
  <c r="AP31" i="29" s="1"/>
  <c r="AP32" i="29" s="1"/>
  <c r="AP33" i="29" s="1"/>
  <c r="AP34" i="29" s="1"/>
  <c r="AP35" i="29" s="1"/>
  <c r="AR21" i="29"/>
  <c r="AR22" i="29" s="1"/>
  <c r="AR23" i="29" s="1"/>
  <c r="AR24" i="29" s="1"/>
  <c r="AR25" i="29" s="1"/>
  <c r="AR26" i="29" s="1"/>
  <c r="AR27" i="29" s="1"/>
  <c r="AR28" i="29" s="1"/>
  <c r="AR29" i="29" s="1"/>
  <c r="AR30" i="29" s="1"/>
  <c r="AR31" i="29" s="1"/>
  <c r="AK27" i="29"/>
  <c r="AK28" i="29" s="1"/>
  <c r="AK29" i="29" s="1"/>
  <c r="AK30" i="29" s="1"/>
  <c r="AK31" i="29" s="1"/>
  <c r="AK32" i="29" s="1"/>
  <c r="AK33" i="29" s="1"/>
  <c r="AK34" i="29" s="1"/>
  <c r="AK35" i="29" s="1"/>
  <c r="AK36" i="29" s="1"/>
  <c r="AK37" i="29" s="1"/>
  <c r="AK38" i="29" s="1"/>
  <c r="AK39" i="29" s="1"/>
  <c r="AK40" i="29" s="1"/>
  <c r="AK41" i="29" s="1"/>
  <c r="AK42" i="29" s="1"/>
  <c r="AK43" i="29" s="1"/>
  <c r="AM25" i="29"/>
  <c r="AM26" i="29" s="1"/>
  <c r="AM27" i="29" s="1"/>
  <c r="AM28" i="29" s="1"/>
  <c r="AM29" i="29" s="1"/>
  <c r="AM30" i="29" s="1"/>
  <c r="AM31" i="29" s="1"/>
  <c r="AM32" i="29" s="1"/>
  <c r="AM33" i="29" s="1"/>
  <c r="AM34" i="29" s="1"/>
  <c r="AM35" i="29" s="1"/>
  <c r="AM36" i="29" s="1"/>
  <c r="AM37" i="29" s="1"/>
  <c r="AM38" i="29" s="1"/>
  <c r="AM39" i="29" s="1"/>
  <c r="AO23" i="29"/>
  <c r="AO24" i="29" s="1"/>
  <c r="AO25" i="29" s="1"/>
  <c r="AO26" i="29" s="1"/>
  <c r="AO27" i="29" s="1"/>
  <c r="AO28" i="29" s="1"/>
  <c r="AO29" i="29" s="1"/>
  <c r="AO30" i="29" s="1"/>
  <c r="AO31" i="29" s="1"/>
  <c r="AO32" i="29" s="1"/>
  <c r="AO33" i="29" s="1"/>
  <c r="AO34" i="29" s="1"/>
  <c r="AO35" i="29" s="1"/>
  <c r="AQ21" i="29"/>
  <c r="AQ22" i="29" s="1"/>
  <c r="AQ23" i="29" s="1"/>
  <c r="AQ24" i="29" s="1"/>
  <c r="AQ25" i="29" s="1"/>
  <c r="AQ26" i="29" s="1"/>
  <c r="AQ27" i="29" s="1"/>
  <c r="AQ28" i="29" s="1"/>
  <c r="AQ29" i="29" s="1"/>
  <c r="AQ30" i="29" s="1"/>
  <c r="AQ31" i="29" s="1"/>
  <c r="AR32" i="29"/>
  <c r="AR33" i="29" s="1"/>
  <c r="AR34" i="29" s="1"/>
  <c r="AR35" i="29" s="1"/>
  <c r="AR36" i="29" s="1"/>
  <c r="AR37" i="29" s="1"/>
  <c r="AR38" i="29" s="1"/>
  <c r="AR39" i="29" s="1"/>
  <c r="AR40" i="29" s="1"/>
  <c r="AR41" i="29" s="1"/>
  <c r="AR43" i="29" s="1"/>
  <c r="AR44" i="29" s="1"/>
  <c r="AR45" i="29" s="1"/>
  <c r="AR46" i="29" s="1"/>
  <c r="AR47" i="29" s="1"/>
  <c r="AR48" i="29" s="1"/>
  <c r="AR49" i="29" s="1"/>
  <c r="AR50" i="29" s="1"/>
  <c r="AR51" i="29" s="1"/>
  <c r="AR52" i="29" s="1"/>
  <c r="AP36" i="29"/>
  <c r="AP37" i="29" s="1"/>
  <c r="AP38" i="29" s="1"/>
  <c r="AP39" i="29" s="1"/>
  <c r="AP40" i="29" s="1"/>
  <c r="AP41" i="29" s="1"/>
  <c r="AP42" i="29" s="1"/>
  <c r="AP43" i="29" s="1"/>
  <c r="AP44" i="29" s="1"/>
  <c r="AP45" i="29" s="1"/>
  <c r="AP46" i="29" s="1"/>
  <c r="AP47" i="29" s="1"/>
  <c r="AN40" i="29"/>
  <c r="AN41" i="29" s="1"/>
  <c r="AN42" i="29" s="1"/>
  <c r="AN43" i="29" s="1"/>
  <c r="AN44" i="29" s="1"/>
  <c r="AN45" i="29" s="1"/>
  <c r="AN46" i="29" s="1"/>
  <c r="AN47" i="29" s="1"/>
  <c r="AN48" i="29" s="1"/>
  <c r="AN49" i="29" s="1"/>
  <c r="AN50" i="29" s="1"/>
  <c r="AN51" i="29" s="1"/>
  <c r="AN52" i="29" s="1"/>
  <c r="AN53" i="29" s="1"/>
  <c r="AN55" i="29" s="1"/>
  <c r="AN56" i="29" s="1"/>
  <c r="AN57" i="29" s="1"/>
  <c r="AN58" i="29" s="1"/>
  <c r="AN59" i="29" s="1"/>
  <c r="AN60" i="29" s="1"/>
  <c r="AN61" i="29" s="1"/>
  <c r="AN62" i="29" s="1"/>
  <c r="AN63" i="29" s="1"/>
  <c r="AN64" i="29" s="1"/>
  <c r="AN65" i="29" s="1"/>
  <c r="AN66" i="29" s="1"/>
  <c r="AN67" i="29" s="1"/>
  <c r="AN68" i="29" s="1"/>
  <c r="AN39" i="29"/>
  <c r="AM40" i="29"/>
  <c r="AM41" i="29" s="1"/>
  <c r="AM42" i="29" s="1"/>
  <c r="AM43" i="29" s="1"/>
  <c r="AM44" i="29" s="1"/>
  <c r="AM45" i="29" s="1"/>
  <c r="AM46" i="29" s="1"/>
  <c r="AM47" i="29" s="1"/>
  <c r="AM48" i="29" s="1"/>
  <c r="AM49" i="29" s="1"/>
  <c r="AM50" i="29" s="1"/>
  <c r="AM51" i="29" s="1"/>
  <c r="AM52" i="29" s="1"/>
  <c r="AM53" i="29" s="1"/>
  <c r="AM55" i="29" s="1"/>
  <c r="AM56" i="29" s="1"/>
  <c r="AM57" i="29" s="1"/>
  <c r="AM58" i="29" s="1"/>
  <c r="AM59" i="29" s="1"/>
  <c r="AM60" i="29" s="1"/>
  <c r="AM61" i="29" s="1"/>
  <c r="AM62" i="29" s="1"/>
  <c r="AM63" i="29" s="1"/>
  <c r="AM64" i="29" s="1"/>
  <c r="AM65" i="29" s="1"/>
  <c r="AM66" i="29" s="1"/>
  <c r="AM67" i="29" s="1"/>
  <c r="AM68" i="29" s="1"/>
  <c r="AJ28" i="29"/>
  <c r="AJ29" i="29"/>
  <c r="AJ30" i="29" s="1"/>
  <c r="AJ31" i="29" s="1"/>
  <c r="AJ32" i="29" s="1"/>
  <c r="AJ33" i="29" s="1"/>
  <c r="AJ34" i="29" s="1"/>
  <c r="AJ35" i="29" s="1"/>
  <c r="AJ36" i="29" s="1"/>
  <c r="AJ37" i="29" s="1"/>
  <c r="AJ38" i="29" s="1"/>
  <c r="AJ39" i="29" s="1"/>
  <c r="AJ40" i="29" s="1"/>
  <c r="AJ41" i="29" s="1"/>
  <c r="AJ42" i="29" s="1"/>
  <c r="AJ43" i="29" s="1"/>
  <c r="AJ44" i="29" s="1"/>
  <c r="AJ45" i="29" s="1"/>
  <c r="AJ46" i="29" s="1"/>
  <c r="AH31" i="29"/>
  <c r="AH32" i="29" s="1"/>
  <c r="AH33" i="29" s="1"/>
  <c r="AH34" i="29" s="1"/>
  <c r="AH35" i="29" s="1"/>
  <c r="AH36" i="29" s="1"/>
  <c r="AH37" i="29" s="1"/>
  <c r="AH38" i="29" s="1"/>
  <c r="AH39" i="29" s="1"/>
  <c r="AH40" i="29" s="1"/>
  <c r="AH41" i="29" s="1"/>
  <c r="AH42" i="29" s="1"/>
  <c r="AH43" i="29" s="1"/>
  <c r="AH44" i="29" s="1"/>
  <c r="AH45" i="29" s="1"/>
  <c r="AH46" i="29" s="1"/>
  <c r="AH47" i="29" s="1"/>
  <c r="AH48" i="29" s="1"/>
  <c r="AH49" i="29" s="1"/>
  <c r="AH50" i="29" s="1"/>
  <c r="AH30" i="29"/>
  <c r="AG31" i="29"/>
  <c r="AG32" i="29" s="1"/>
  <c r="AG33" i="29" s="1"/>
  <c r="AG34" i="29" s="1"/>
  <c r="AG35" i="29" s="1"/>
  <c r="AG36" i="29" s="1"/>
  <c r="AG37" i="29" s="1"/>
  <c r="AG38" i="29" s="1"/>
  <c r="AG39" i="29" s="1"/>
  <c r="AG40" i="29" s="1"/>
  <c r="AG41" i="29" s="1"/>
  <c r="AG42" i="29" s="1"/>
  <c r="AG43" i="29" s="1"/>
  <c r="AG44" i="29" s="1"/>
  <c r="AG45" i="29" s="1"/>
  <c r="AG46" i="29" s="1"/>
  <c r="AG47" i="29" s="1"/>
  <c r="AG48" i="29" s="1"/>
  <c r="AG49" i="29" s="1"/>
  <c r="AG50" i="29" s="1"/>
  <c r="AG30" i="29"/>
  <c r="AE32" i="29"/>
  <c r="AE33" i="29"/>
  <c r="AE34" i="29" s="1"/>
  <c r="AE35" i="29" s="1"/>
  <c r="AE36" i="29" s="1"/>
  <c r="AE37" i="29" s="1"/>
  <c r="AE38" i="29" s="1"/>
  <c r="AE39" i="29" s="1"/>
  <c r="AE40" i="29" s="1"/>
  <c r="AE41" i="29" s="1"/>
  <c r="AE42" i="29" s="1"/>
  <c r="AE43" i="29" s="1"/>
  <c r="AE44" i="29" s="1"/>
  <c r="AE45" i="29" s="1"/>
  <c r="AE46" i="29" s="1"/>
  <c r="AE47" i="29" s="1"/>
  <c r="AE48" i="29" s="1"/>
  <c r="AE49" i="29" s="1"/>
  <c r="AE50" i="29" s="1"/>
  <c r="AE51" i="29" s="1"/>
  <c r="AE52" i="29" s="1"/>
  <c r="AE53" i="29" s="1"/>
  <c r="AE54" i="29" s="1"/>
  <c r="AE55" i="29" s="1"/>
  <c r="AF29" i="29"/>
  <c r="AE5" i="29"/>
  <c r="AM5" i="29"/>
  <c r="AO5" i="29"/>
  <c r="AQ5" i="29"/>
  <c r="AS5" i="29"/>
  <c r="Z5" i="29"/>
  <c r="AB5" i="29"/>
  <c r="AJ5" i="29"/>
  <c r="AL5" i="29"/>
  <c r="AN5" i="29"/>
  <c r="AP5" i="29"/>
  <c r="AR5" i="29"/>
  <c r="O6" i="28"/>
  <c r="AI48" i="29" l="1"/>
  <c r="AI49" i="29" s="1"/>
  <c r="AI50" i="29" s="1"/>
  <c r="AI51" i="29" s="1"/>
  <c r="AI52" i="29" s="1"/>
  <c r="AI53" i="29" s="1"/>
  <c r="AI54" i="29" s="1"/>
  <c r="AI55" i="29" s="1"/>
  <c r="AI56" i="29" s="1"/>
  <c r="AI57" i="29" s="1"/>
  <c r="AI58" i="29" s="1"/>
  <c r="AI59" i="29" s="1"/>
  <c r="AI60" i="29" s="1"/>
  <c r="AI61" i="29" s="1"/>
  <c r="AI62" i="29" s="1"/>
  <c r="AI63" i="29" s="1"/>
  <c r="AI64" i="29" s="1"/>
  <c r="AI65" i="29" s="1"/>
  <c r="AI66" i="29" s="1"/>
  <c r="AK44" i="29"/>
  <c r="AK45" i="29" s="1"/>
  <c r="AK46" i="29" s="1"/>
  <c r="AK47" i="29" s="1"/>
  <c r="AK48" i="29" s="1"/>
  <c r="AK49" i="29" s="1"/>
  <c r="AK50" i="29" s="1"/>
  <c r="AK51" i="29" s="1"/>
  <c r="AK52" i="29" s="1"/>
  <c r="AK53" i="29" s="1"/>
  <c r="AK54" i="29" s="1"/>
  <c r="AK55" i="29" s="1"/>
  <c r="AK56" i="29" s="1"/>
  <c r="AK57" i="29" s="1"/>
  <c r="AK58" i="29" s="1"/>
  <c r="AK59" i="29" s="1"/>
  <c r="AK61" i="29" s="1"/>
  <c r="AK62" i="29" s="1"/>
  <c r="AK63" i="29" s="1"/>
  <c r="AK64" i="29" s="1"/>
  <c r="AK65" i="29" s="1"/>
  <c r="AK66" i="29" s="1"/>
  <c r="AK67" i="29" s="1"/>
  <c r="AK68" i="29" s="1"/>
  <c r="AK69" i="29" s="1"/>
  <c r="AK70" i="29" s="1"/>
  <c r="AK71" i="29" s="1"/>
  <c r="AK72" i="29" s="1"/>
  <c r="AK73" i="29" s="1"/>
  <c r="AK74" i="29" s="1"/>
  <c r="AK75" i="29" s="1"/>
  <c r="AK76" i="29" s="1"/>
  <c r="AQ32" i="29"/>
  <c r="AQ33" i="29" s="1"/>
  <c r="AQ34" i="29" s="1"/>
  <c r="AQ35" i="29" s="1"/>
  <c r="AQ36" i="29" s="1"/>
  <c r="AQ37" i="29" s="1"/>
  <c r="AQ38" i="29" s="1"/>
  <c r="AQ39" i="29" s="1"/>
  <c r="AQ40" i="29" s="1"/>
  <c r="AQ41" i="29" s="1"/>
  <c r="AQ43" i="29" s="1"/>
  <c r="AQ44" i="29" s="1"/>
  <c r="AQ45" i="29" s="1"/>
  <c r="AQ46" i="29" s="1"/>
  <c r="AQ47" i="29" s="1"/>
  <c r="AQ48" i="29" s="1"/>
  <c r="AQ49" i="29" s="1"/>
  <c r="AQ50" i="29" s="1"/>
  <c r="AQ51" i="29" s="1"/>
  <c r="AQ52" i="29" s="1"/>
  <c r="AT28" i="29"/>
  <c r="AT29" i="29" s="1"/>
  <c r="AT30" i="29" s="1"/>
  <c r="AT31" i="29" s="1"/>
  <c r="AT32" i="29" s="1"/>
  <c r="AT33" i="29" s="1"/>
  <c r="AT34" i="29" s="1"/>
  <c r="AT35" i="29" s="1"/>
  <c r="AT37" i="29" s="1"/>
  <c r="AT38" i="29" s="1"/>
  <c r="AT39" i="29" s="1"/>
  <c r="AT40" i="29" s="1"/>
  <c r="AT41" i="29" s="1"/>
  <c r="AT42" i="29" s="1"/>
  <c r="AT43" i="29" s="1"/>
  <c r="AT44" i="29" s="1"/>
  <c r="AO36" i="29"/>
  <c r="AO37" i="29" s="1"/>
  <c r="AO38" i="29" s="1"/>
  <c r="AO39" i="29" s="1"/>
  <c r="AO40" i="29" s="1"/>
  <c r="AO41" i="29" s="1"/>
  <c r="AO42" i="29" s="1"/>
  <c r="AO43" i="29" s="1"/>
  <c r="AO44" i="29" s="1"/>
  <c r="AO45" i="29" s="1"/>
  <c r="AO46" i="29" s="1"/>
  <c r="AO47" i="29" s="1"/>
  <c r="AL44" i="29"/>
  <c r="AL45" i="29" s="1"/>
  <c r="AL46" i="29" s="1"/>
  <c r="AL47" i="29" s="1"/>
  <c r="AL48" i="29" s="1"/>
  <c r="AL49" i="29" s="1"/>
  <c r="AL50" i="29" s="1"/>
  <c r="AL51" i="29" s="1"/>
  <c r="AL52" i="29" s="1"/>
  <c r="AL53" i="29" s="1"/>
  <c r="AL54" i="29" s="1"/>
  <c r="AL55" i="29" s="1"/>
  <c r="AL56" i="29" s="1"/>
  <c r="AL57" i="29" s="1"/>
  <c r="AL58" i="29" s="1"/>
  <c r="AL59" i="29" s="1"/>
  <c r="AL61" i="29" s="1"/>
  <c r="AL62" i="29" s="1"/>
  <c r="AL63" i="29" s="1"/>
  <c r="AL64" i="29" s="1"/>
  <c r="AL65" i="29" s="1"/>
  <c r="AL66" i="29" s="1"/>
  <c r="AL67" i="29" s="1"/>
  <c r="AL68" i="29" s="1"/>
  <c r="AL69" i="29" s="1"/>
  <c r="AL70" i="29" s="1"/>
  <c r="AL71" i="29" s="1"/>
  <c r="AL72" i="29" s="1"/>
  <c r="AL73" i="29" s="1"/>
  <c r="AL74" i="29" s="1"/>
  <c r="AL75" i="29" s="1"/>
  <c r="AL76" i="29" s="1"/>
  <c r="AL77" i="29" s="1"/>
  <c r="AS37" i="29"/>
  <c r="AS38" i="29" s="1"/>
  <c r="AS39" i="29" s="1"/>
  <c r="AS40" i="29" s="1"/>
  <c r="AS41" i="29" s="1"/>
  <c r="AS42" i="29" s="1"/>
  <c r="AS43" i="29" s="1"/>
  <c r="AS44" i="29" s="1"/>
  <c r="AS36" i="29"/>
  <c r="AK78" i="29"/>
  <c r="AK79" i="29" s="1"/>
  <c r="AK80" i="29" s="1"/>
  <c r="AK81" i="29" s="1"/>
  <c r="AK82" i="29" s="1"/>
  <c r="AK83" i="29" s="1"/>
  <c r="AK84" i="29" s="1"/>
  <c r="AK85" i="29" s="1"/>
  <c r="AK86" i="29" s="1"/>
  <c r="AK87" i="29" s="1"/>
  <c r="AK88" i="29" s="1"/>
  <c r="AK89" i="29" s="1"/>
  <c r="AK90" i="29" s="1"/>
  <c r="AK91" i="29" s="1"/>
  <c r="AK92" i="29" s="1"/>
  <c r="AK93" i="29" s="1"/>
  <c r="AK77" i="29"/>
  <c r="AN70" i="29"/>
  <c r="AN71" i="29" s="1"/>
  <c r="AN72" i="29" s="1"/>
  <c r="AN73" i="29" s="1"/>
  <c r="AN74" i="29" s="1"/>
  <c r="AN75" i="29" s="1"/>
  <c r="AN76" i="29" s="1"/>
  <c r="AN77" i="29" s="1"/>
  <c r="AN78" i="29" s="1"/>
  <c r="AN79" i="29" s="1"/>
  <c r="AN80" i="29" s="1"/>
  <c r="AN81" i="29" s="1"/>
  <c r="AN82" i="29" s="1"/>
  <c r="AN83" i="29" s="1"/>
  <c r="AN69" i="29"/>
  <c r="AM70" i="29"/>
  <c r="AM71" i="29" s="1"/>
  <c r="AM72" i="29" s="1"/>
  <c r="AM73" i="29" s="1"/>
  <c r="AM74" i="29" s="1"/>
  <c r="AM75" i="29" s="1"/>
  <c r="AM76" i="29" s="1"/>
  <c r="AM77" i="29" s="1"/>
  <c r="AM78" i="29" s="1"/>
  <c r="AM79" i="29" s="1"/>
  <c r="AM80" i="29" s="1"/>
  <c r="AM81" i="29" s="1"/>
  <c r="AM82" i="29" s="1"/>
  <c r="AM83" i="29" s="1"/>
  <c r="AM69" i="29"/>
  <c r="AD56" i="29"/>
  <c r="AD57" i="29"/>
  <c r="AD58" i="29" s="1"/>
  <c r="AD59" i="29" s="1"/>
  <c r="AD60" i="29" s="1"/>
  <c r="AD61" i="29" s="1"/>
  <c r="AD62" i="29" s="1"/>
  <c r="AD63" i="29" s="1"/>
  <c r="AD64" i="29" s="1"/>
  <c r="AD65" i="29" s="1"/>
  <c r="AD66" i="29" s="1"/>
  <c r="AD67" i="29" s="1"/>
  <c r="AD68" i="29" s="1"/>
  <c r="AD69" i="29" s="1"/>
  <c r="AD70" i="29" s="1"/>
  <c r="AD71" i="29" s="1"/>
  <c r="AD72" i="29" s="1"/>
  <c r="AD73" i="29" s="1"/>
  <c r="AD74" i="29" s="1"/>
  <c r="AD75" i="29" s="1"/>
  <c r="AD76" i="29" s="1"/>
  <c r="AD77" i="29" s="1"/>
  <c r="AD78" i="29" s="1"/>
  <c r="AD79" i="29" s="1"/>
  <c r="AI67" i="29"/>
  <c r="AI68" i="29" s="1"/>
  <c r="AI69" i="29" s="1"/>
  <c r="AI70" i="29" s="1"/>
  <c r="AI71" i="29" s="1"/>
  <c r="AI72" i="29" s="1"/>
  <c r="AI73" i="29" s="1"/>
  <c r="AI74" i="29" s="1"/>
  <c r="AI75" i="29" s="1"/>
  <c r="AI76" i="29" s="1"/>
  <c r="AI77" i="29" s="1"/>
  <c r="AI78" i="29" s="1"/>
  <c r="AI79" i="29" s="1"/>
  <c r="AI80" i="29" s="1"/>
  <c r="AI81" i="29" s="1"/>
  <c r="AI82" i="29" s="1"/>
  <c r="AI83" i="29" s="1"/>
  <c r="AI84" i="29" s="1"/>
  <c r="AK60" i="29"/>
  <c r="AN54" i="29"/>
  <c r="AM54" i="29"/>
  <c r="AQ42" i="29"/>
  <c r="AR42" i="29"/>
  <c r="AF30" i="29"/>
  <c r="AF31" i="29"/>
  <c r="AF32" i="29" s="1"/>
  <c r="AF33" i="29" s="1"/>
  <c r="AF34" i="29" s="1"/>
  <c r="AF35" i="29" s="1"/>
  <c r="AF36" i="29" s="1"/>
  <c r="AF37" i="29" s="1"/>
  <c r="AF38" i="29" s="1"/>
  <c r="AF39" i="29" s="1"/>
  <c r="AF40" i="29" s="1"/>
  <c r="AF41" i="29" s="1"/>
  <c r="AF42" i="29" s="1"/>
  <c r="AF43" i="29" s="1"/>
  <c r="AF44" i="29" s="1"/>
  <c r="AF45" i="29" s="1"/>
  <c r="AF46" i="29" s="1"/>
  <c r="AF47" i="29" s="1"/>
  <c r="AF48" i="29" s="1"/>
  <c r="AF49" i="29" s="1"/>
  <c r="AF50" i="29" s="1"/>
  <c r="AC56" i="29"/>
  <c r="AC57" i="29"/>
  <c r="AC58" i="29" s="1"/>
  <c r="AC59" i="29" s="1"/>
  <c r="AC60" i="29" s="1"/>
  <c r="AC61" i="29" s="1"/>
  <c r="AC62" i="29" s="1"/>
  <c r="AC63" i="29" s="1"/>
  <c r="AC64" i="29" s="1"/>
  <c r="AC65" i="29" s="1"/>
  <c r="AC66" i="29" s="1"/>
  <c r="AC67" i="29" s="1"/>
  <c r="AC68" i="29" s="1"/>
  <c r="AC69" i="29" s="1"/>
  <c r="AC70" i="29" s="1"/>
  <c r="AC71" i="29" s="1"/>
  <c r="AC72" i="29" s="1"/>
  <c r="AC73" i="29" s="1"/>
  <c r="AC74" i="29" s="1"/>
  <c r="AC75" i="29" s="1"/>
  <c r="AC76" i="29" s="1"/>
  <c r="AC77" i="29" s="1"/>
  <c r="AC78" i="29" s="1"/>
  <c r="AC79" i="29" s="1"/>
  <c r="AQ54" i="29"/>
  <c r="AQ55" i="29" s="1"/>
  <c r="AQ56" i="29" s="1"/>
  <c r="AQ57" i="29" s="1"/>
  <c r="AQ58" i="29" s="1"/>
  <c r="AQ59" i="29" s="1"/>
  <c r="AQ60" i="29" s="1"/>
  <c r="AQ61" i="29" s="1"/>
  <c r="AQ62" i="29" s="1"/>
  <c r="AQ63" i="29" s="1"/>
  <c r="AQ53" i="29"/>
  <c r="AR54" i="29"/>
  <c r="AR55" i="29" s="1"/>
  <c r="AR56" i="29" s="1"/>
  <c r="AR57" i="29" s="1"/>
  <c r="AR58" i="29" s="1"/>
  <c r="AR59" i="29" s="1"/>
  <c r="AR60" i="29" s="1"/>
  <c r="AR61" i="29" s="1"/>
  <c r="AR62" i="29" s="1"/>
  <c r="AR63" i="29" s="1"/>
  <c r="AR53" i="29"/>
  <c r="AO49" i="29"/>
  <c r="AO50" i="29" s="1"/>
  <c r="AO51" i="29" s="1"/>
  <c r="AO52" i="29" s="1"/>
  <c r="AO53" i="29" s="1"/>
  <c r="AO54" i="29" s="1"/>
  <c r="AO55" i="29" s="1"/>
  <c r="AO56" i="29" s="1"/>
  <c r="AO57" i="29" s="1"/>
  <c r="AO58" i="29" s="1"/>
  <c r="AO59" i="29" s="1"/>
  <c r="AO60" i="29" s="1"/>
  <c r="AO48" i="29"/>
  <c r="AP48" i="29"/>
  <c r="AP49" i="29"/>
  <c r="AP50" i="29" s="1"/>
  <c r="AP51" i="29" s="1"/>
  <c r="AP52" i="29" s="1"/>
  <c r="AP53" i="29" s="1"/>
  <c r="AP54" i="29" s="1"/>
  <c r="AP55" i="29" s="1"/>
  <c r="AP56" i="29" s="1"/>
  <c r="AP57" i="29" s="1"/>
  <c r="AP58" i="29" s="1"/>
  <c r="AP59" i="29" s="1"/>
  <c r="AP60" i="29" s="1"/>
  <c r="AJ48" i="29"/>
  <c r="AJ49" i="29" s="1"/>
  <c r="AJ50" i="29" s="1"/>
  <c r="AJ51" i="29" s="1"/>
  <c r="AJ52" i="29" s="1"/>
  <c r="AJ53" i="29" s="1"/>
  <c r="AJ54" i="29" s="1"/>
  <c r="AJ55" i="29" s="1"/>
  <c r="AJ56" i="29" s="1"/>
  <c r="AJ57" i="29" s="1"/>
  <c r="AJ58" i="29" s="1"/>
  <c r="AJ59" i="29" s="1"/>
  <c r="AJ60" i="29" s="1"/>
  <c r="AJ61" i="29" s="1"/>
  <c r="AJ62" i="29" s="1"/>
  <c r="AJ63" i="29" s="1"/>
  <c r="AJ64" i="29" s="1"/>
  <c r="AJ65" i="29" s="1"/>
  <c r="AJ47" i="29"/>
  <c r="AG52" i="29"/>
  <c r="AG53" i="29" s="1"/>
  <c r="AG54" i="29" s="1"/>
  <c r="AG55" i="29" s="1"/>
  <c r="AG56" i="29" s="1"/>
  <c r="AG57" i="29" s="1"/>
  <c r="AG58" i="29" s="1"/>
  <c r="AG59" i="29" s="1"/>
  <c r="AG60" i="29" s="1"/>
  <c r="AG61" i="29" s="1"/>
  <c r="AG62" i="29" s="1"/>
  <c r="AG63" i="29" s="1"/>
  <c r="AG64" i="29" s="1"/>
  <c r="AG65" i="29" s="1"/>
  <c r="AG66" i="29" s="1"/>
  <c r="AG67" i="29" s="1"/>
  <c r="AG68" i="29" s="1"/>
  <c r="AG69" i="29" s="1"/>
  <c r="AG70" i="29" s="1"/>
  <c r="AG71" i="29" s="1"/>
  <c r="AG51" i="29"/>
  <c r="AH52" i="29"/>
  <c r="AH53" i="29" s="1"/>
  <c r="AH54" i="29" s="1"/>
  <c r="AH55" i="29" s="1"/>
  <c r="AH56" i="29" s="1"/>
  <c r="AH57" i="29" s="1"/>
  <c r="AH58" i="29" s="1"/>
  <c r="AH59" i="29" s="1"/>
  <c r="AH60" i="29" s="1"/>
  <c r="AH61" i="29" s="1"/>
  <c r="AH62" i="29" s="1"/>
  <c r="AH63" i="29" s="1"/>
  <c r="AH64" i="29" s="1"/>
  <c r="AH65" i="29" s="1"/>
  <c r="AH66" i="29" s="1"/>
  <c r="AH67" i="29" s="1"/>
  <c r="AH68" i="29" s="1"/>
  <c r="AH69" i="29" s="1"/>
  <c r="AH70" i="29" s="1"/>
  <c r="AH71" i="29" s="1"/>
  <c r="AH51" i="29"/>
  <c r="AE56" i="29"/>
  <c r="AE57" i="29"/>
  <c r="AE58" i="29" s="1"/>
  <c r="AE59" i="29" s="1"/>
  <c r="AE60" i="29" s="1"/>
  <c r="AE61" i="29" s="1"/>
  <c r="AE62" i="29" s="1"/>
  <c r="AE63" i="29" s="1"/>
  <c r="AE64" i="29" s="1"/>
  <c r="AE65" i="29" s="1"/>
  <c r="AE66" i="29" s="1"/>
  <c r="AE67" i="29" s="1"/>
  <c r="AE68" i="29" s="1"/>
  <c r="AE69" i="29" s="1"/>
  <c r="AE70" i="29" s="1"/>
  <c r="AE71" i="29" s="1"/>
  <c r="AE72" i="29" s="1"/>
  <c r="AE73" i="29" s="1"/>
  <c r="AE74" i="29" s="1"/>
  <c r="AE75" i="29" s="1"/>
  <c r="AE76" i="29" s="1"/>
  <c r="AE77" i="29" s="1"/>
  <c r="AE78" i="29" s="1"/>
  <c r="AE79" i="29" s="1"/>
  <c r="O5" i="28"/>
  <c r="AK5" i="29" s="1"/>
  <c r="AL60" i="29" l="1"/>
  <c r="AL78" i="29"/>
  <c r="AL79" i="29" s="1"/>
  <c r="AL80" i="29" s="1"/>
  <c r="AL81" i="29" s="1"/>
  <c r="AL82" i="29" s="1"/>
  <c r="AL83" i="29" s="1"/>
  <c r="AL84" i="29" s="1"/>
  <c r="AL85" i="29" s="1"/>
  <c r="AL86" i="29" s="1"/>
  <c r="AL87" i="29" s="1"/>
  <c r="AL88" i="29" s="1"/>
  <c r="AL89" i="29" s="1"/>
  <c r="AL90" i="29" s="1"/>
  <c r="AL91" i="29" s="1"/>
  <c r="AL92" i="29" s="1"/>
  <c r="AL93" i="29" s="1"/>
  <c r="AL94" i="29" s="1"/>
  <c r="AT36" i="29"/>
  <c r="AT46" i="29"/>
  <c r="AT47" i="29" s="1"/>
  <c r="AT48" i="29" s="1"/>
  <c r="AT49" i="29" s="1"/>
  <c r="AT50" i="29" s="1"/>
  <c r="AT51" i="29" s="1"/>
  <c r="AT52" i="29" s="1"/>
  <c r="AT53" i="29" s="1"/>
  <c r="AT45" i="29"/>
  <c r="AS46" i="29"/>
  <c r="AS47" i="29" s="1"/>
  <c r="AS48" i="29" s="1"/>
  <c r="AS49" i="29" s="1"/>
  <c r="AS50" i="29" s="1"/>
  <c r="AS51" i="29" s="1"/>
  <c r="AS52" i="29" s="1"/>
  <c r="AS53" i="29" s="1"/>
  <c r="AS45" i="29"/>
  <c r="AC80" i="29"/>
  <c r="AC81" i="29"/>
  <c r="AC82" i="29" s="1"/>
  <c r="AC83" i="29" s="1"/>
  <c r="AC84" i="29" s="1"/>
  <c r="AC85" i="29" s="1"/>
  <c r="AC86" i="29" s="1"/>
  <c r="AC87" i="29" s="1"/>
  <c r="AC88" i="29" s="1"/>
  <c r="AC89" i="29" s="1"/>
  <c r="AC90" i="29" s="1"/>
  <c r="AC91" i="29" s="1"/>
  <c r="AC92" i="29" s="1"/>
  <c r="AC93" i="29" s="1"/>
  <c r="AC94" i="29" s="1"/>
  <c r="AC95" i="29" s="1"/>
  <c r="AC96" i="29" s="1"/>
  <c r="AC97" i="29" s="1"/>
  <c r="AC98" i="29" s="1"/>
  <c r="AC99" i="29" s="1"/>
  <c r="AC100" i="29" s="1"/>
  <c r="AC101" i="29" s="1"/>
  <c r="AC102" i="29" s="1"/>
  <c r="AC103" i="29" s="1"/>
  <c r="AF51" i="29"/>
  <c r="AF52" i="29"/>
  <c r="AF53" i="29" s="1"/>
  <c r="AF54" i="29" s="1"/>
  <c r="AF55" i="29" s="1"/>
  <c r="AF56" i="29" s="1"/>
  <c r="AF57" i="29" s="1"/>
  <c r="AF58" i="29" s="1"/>
  <c r="AF59" i="29" s="1"/>
  <c r="AF60" i="29" s="1"/>
  <c r="AF61" i="29" s="1"/>
  <c r="AF62" i="29" s="1"/>
  <c r="AF63" i="29" s="1"/>
  <c r="AF64" i="29" s="1"/>
  <c r="AF65" i="29" s="1"/>
  <c r="AF66" i="29" s="1"/>
  <c r="AF67" i="29" s="1"/>
  <c r="AF68" i="29" s="1"/>
  <c r="AF69" i="29" s="1"/>
  <c r="AF70" i="29" s="1"/>
  <c r="AF71" i="29" s="1"/>
  <c r="AI85" i="29"/>
  <c r="AI86" i="29"/>
  <c r="AI87" i="29" s="1"/>
  <c r="AI88" i="29" s="1"/>
  <c r="AI89" i="29" s="1"/>
  <c r="AI90" i="29" s="1"/>
  <c r="AI91" i="29" s="1"/>
  <c r="AI92" i="29" s="1"/>
  <c r="AI93" i="29" s="1"/>
  <c r="AI94" i="29" s="1"/>
  <c r="AI95" i="29" s="1"/>
  <c r="AI96" i="29" s="1"/>
  <c r="AI97" i="29" s="1"/>
  <c r="AI98" i="29" s="1"/>
  <c r="AI99" i="29" s="1"/>
  <c r="AI100" i="29" s="1"/>
  <c r="AI101" i="29" s="1"/>
  <c r="AI102" i="29" s="1"/>
  <c r="AI103" i="29" s="1"/>
  <c r="AM85" i="29"/>
  <c r="AM86" i="29" s="1"/>
  <c r="AM87" i="29" s="1"/>
  <c r="AM88" i="29" s="1"/>
  <c r="AM89" i="29" s="1"/>
  <c r="AM90" i="29" s="1"/>
  <c r="AM91" i="29" s="1"/>
  <c r="AM92" i="29" s="1"/>
  <c r="AM93" i="29" s="1"/>
  <c r="AM94" i="29" s="1"/>
  <c r="AM95" i="29" s="1"/>
  <c r="AM96" i="29" s="1"/>
  <c r="AM97" i="29" s="1"/>
  <c r="AM98" i="29" s="1"/>
  <c r="AM84" i="29"/>
  <c r="AL95" i="29"/>
  <c r="AL96" i="29" s="1"/>
  <c r="AL97" i="29" s="1"/>
  <c r="AL98" i="29" s="1"/>
  <c r="AL99" i="29" s="1"/>
  <c r="AL100" i="29" s="1"/>
  <c r="AL101" i="29" s="1"/>
  <c r="AL102" i="29" s="1"/>
  <c r="AL103" i="29" s="1"/>
  <c r="AL104" i="29" s="1"/>
  <c r="AL105" i="29" s="1"/>
  <c r="AL106" i="29" s="1"/>
  <c r="AL107" i="29" s="1"/>
  <c r="AL108" i="29" s="1"/>
  <c r="AL109" i="29" s="1"/>
  <c r="AL110" i="29" s="1"/>
  <c r="AN85" i="29"/>
  <c r="AN86" i="29" s="1"/>
  <c r="AN87" i="29" s="1"/>
  <c r="AN88" i="29" s="1"/>
  <c r="AN89" i="29" s="1"/>
  <c r="AN90" i="29" s="1"/>
  <c r="AN91" i="29" s="1"/>
  <c r="AN92" i="29" s="1"/>
  <c r="AN93" i="29" s="1"/>
  <c r="AN94" i="29" s="1"/>
  <c r="AN95" i="29" s="1"/>
  <c r="AN96" i="29" s="1"/>
  <c r="AN97" i="29" s="1"/>
  <c r="AN98" i="29" s="1"/>
  <c r="AN84" i="29"/>
  <c r="AK95" i="29"/>
  <c r="AK96" i="29" s="1"/>
  <c r="AK97" i="29" s="1"/>
  <c r="AK98" i="29" s="1"/>
  <c r="AK99" i="29" s="1"/>
  <c r="AK100" i="29" s="1"/>
  <c r="AK101" i="29" s="1"/>
  <c r="AK102" i="29" s="1"/>
  <c r="AK103" i="29" s="1"/>
  <c r="AK104" i="29" s="1"/>
  <c r="AK105" i="29" s="1"/>
  <c r="AK106" i="29" s="1"/>
  <c r="AK107" i="29" s="1"/>
  <c r="AK108" i="29" s="1"/>
  <c r="AK109" i="29" s="1"/>
  <c r="AK110" i="29" s="1"/>
  <c r="AK94" i="29"/>
  <c r="AD80" i="29"/>
  <c r="AD81" i="29"/>
  <c r="AD82" i="29" s="1"/>
  <c r="AD83" i="29" s="1"/>
  <c r="AD84" i="29" s="1"/>
  <c r="AD85" i="29" s="1"/>
  <c r="AD86" i="29" s="1"/>
  <c r="AD87" i="29" s="1"/>
  <c r="AD88" i="29" s="1"/>
  <c r="AD89" i="29" s="1"/>
  <c r="AD90" i="29" s="1"/>
  <c r="AD91" i="29" s="1"/>
  <c r="AD92" i="29" s="1"/>
  <c r="AD93" i="29" s="1"/>
  <c r="AD94" i="29" s="1"/>
  <c r="AD95" i="29" s="1"/>
  <c r="AD96" i="29" s="1"/>
  <c r="AD97" i="29" s="1"/>
  <c r="AD98" i="29" s="1"/>
  <c r="AD99" i="29" s="1"/>
  <c r="AD100" i="29" s="1"/>
  <c r="AD101" i="29" s="1"/>
  <c r="AD102" i="29" s="1"/>
  <c r="AD103" i="29" s="1"/>
  <c r="AQ65" i="29"/>
  <c r="AQ66" i="29" s="1"/>
  <c r="AQ67" i="29" s="1"/>
  <c r="AQ68" i="29" s="1"/>
  <c r="AQ69" i="29" s="1"/>
  <c r="AQ70" i="29" s="1"/>
  <c r="AQ71" i="29" s="1"/>
  <c r="AQ72" i="29" s="1"/>
  <c r="AQ73" i="29" s="1"/>
  <c r="AQ74" i="29" s="1"/>
  <c r="AQ64" i="29"/>
  <c r="AR65" i="29"/>
  <c r="AR66" i="29" s="1"/>
  <c r="AR67" i="29" s="1"/>
  <c r="AR68" i="29" s="1"/>
  <c r="AR69" i="29" s="1"/>
  <c r="AR70" i="29" s="1"/>
  <c r="AR71" i="29" s="1"/>
  <c r="AR72" i="29" s="1"/>
  <c r="AR73" i="29" s="1"/>
  <c r="AR74" i="29" s="1"/>
  <c r="AR64" i="29"/>
  <c r="AO62" i="29"/>
  <c r="AO63" i="29" s="1"/>
  <c r="AO64" i="29" s="1"/>
  <c r="AO65" i="29" s="1"/>
  <c r="AO66" i="29" s="1"/>
  <c r="AO67" i="29" s="1"/>
  <c r="AO68" i="29" s="1"/>
  <c r="AO69" i="29" s="1"/>
  <c r="AO70" i="29" s="1"/>
  <c r="AO71" i="29" s="1"/>
  <c r="AO72" i="29" s="1"/>
  <c r="AO73" i="29" s="1"/>
  <c r="AO61" i="29"/>
  <c r="AP62" i="29"/>
  <c r="AP63" i="29" s="1"/>
  <c r="AP64" i="29" s="1"/>
  <c r="AP65" i="29" s="1"/>
  <c r="AP66" i="29" s="1"/>
  <c r="AP67" i="29" s="1"/>
  <c r="AP68" i="29" s="1"/>
  <c r="AP69" i="29" s="1"/>
  <c r="AP70" i="29" s="1"/>
  <c r="AP71" i="29" s="1"/>
  <c r="AP72" i="29" s="1"/>
  <c r="AP73" i="29" s="1"/>
  <c r="AP61" i="29"/>
  <c r="AJ66" i="29"/>
  <c r="AJ67" i="29"/>
  <c r="AJ68" i="29" s="1"/>
  <c r="AJ69" i="29" s="1"/>
  <c r="AJ70" i="29" s="1"/>
  <c r="AJ71" i="29" s="1"/>
  <c r="AJ72" i="29" s="1"/>
  <c r="AJ73" i="29" s="1"/>
  <c r="AJ74" i="29" s="1"/>
  <c r="AJ75" i="29" s="1"/>
  <c r="AJ76" i="29" s="1"/>
  <c r="AJ77" i="29" s="1"/>
  <c r="AJ78" i="29" s="1"/>
  <c r="AJ79" i="29" s="1"/>
  <c r="AJ80" i="29" s="1"/>
  <c r="AJ81" i="29" s="1"/>
  <c r="AJ82" i="29" s="1"/>
  <c r="AJ83" i="29" s="1"/>
  <c r="AJ84" i="29" s="1"/>
  <c r="AG73" i="29"/>
  <c r="AG74" i="29" s="1"/>
  <c r="AG75" i="29" s="1"/>
  <c r="AG76" i="29" s="1"/>
  <c r="AG77" i="29" s="1"/>
  <c r="AG78" i="29" s="1"/>
  <c r="AG79" i="29" s="1"/>
  <c r="AG80" i="29" s="1"/>
  <c r="AG81" i="29" s="1"/>
  <c r="AG82" i="29" s="1"/>
  <c r="AG83" i="29" s="1"/>
  <c r="AG84" i="29" s="1"/>
  <c r="AG85" i="29" s="1"/>
  <c r="AG86" i="29" s="1"/>
  <c r="AG87" i="29" s="1"/>
  <c r="AG88" i="29" s="1"/>
  <c r="AG89" i="29" s="1"/>
  <c r="AG90" i="29" s="1"/>
  <c r="AG91" i="29" s="1"/>
  <c r="AG92" i="29" s="1"/>
  <c r="AG72" i="29"/>
  <c r="AH73" i="29"/>
  <c r="AH74" i="29" s="1"/>
  <c r="AH75" i="29" s="1"/>
  <c r="AH76" i="29" s="1"/>
  <c r="AH77" i="29" s="1"/>
  <c r="AH78" i="29" s="1"/>
  <c r="AH79" i="29" s="1"/>
  <c r="AH80" i="29" s="1"/>
  <c r="AH81" i="29" s="1"/>
  <c r="AH82" i="29" s="1"/>
  <c r="AH83" i="29" s="1"/>
  <c r="AH84" i="29" s="1"/>
  <c r="AH85" i="29" s="1"/>
  <c r="AH86" i="29" s="1"/>
  <c r="AH87" i="29" s="1"/>
  <c r="AH88" i="29" s="1"/>
  <c r="AH89" i="29" s="1"/>
  <c r="AH90" i="29" s="1"/>
  <c r="AH91" i="29" s="1"/>
  <c r="AH92" i="29" s="1"/>
  <c r="AH72" i="29"/>
  <c r="AE80" i="29"/>
  <c r="AE81" i="29"/>
  <c r="AE82" i="29" s="1"/>
  <c r="AE83" i="29" s="1"/>
  <c r="AE84" i="29" s="1"/>
  <c r="AE85" i="29" s="1"/>
  <c r="AE86" i="29" s="1"/>
  <c r="AE87" i="29" s="1"/>
  <c r="AE88" i="29" s="1"/>
  <c r="AE89" i="29" s="1"/>
  <c r="AE90" i="29" s="1"/>
  <c r="AE91" i="29" s="1"/>
  <c r="AE92" i="29" s="1"/>
  <c r="AE93" i="29" s="1"/>
  <c r="AE94" i="29" s="1"/>
  <c r="AE95" i="29" s="1"/>
  <c r="AE96" i="29" s="1"/>
  <c r="AE97" i="29" s="1"/>
  <c r="AE98" i="29" s="1"/>
  <c r="AE99" i="29" s="1"/>
  <c r="AE100" i="29" s="1"/>
  <c r="AE101" i="29" s="1"/>
  <c r="AE102" i="29" s="1"/>
  <c r="AE103" i="29" s="1"/>
  <c r="AI5" i="29"/>
  <c r="AA5" i="29"/>
  <c r="AH5" i="29"/>
  <c r="AC5" i="29"/>
  <c r="AD5" i="29"/>
  <c r="AG5" i="29"/>
  <c r="AF5" i="29"/>
  <c r="E60" i="29"/>
  <c r="F60" i="29" s="1"/>
  <c r="E56" i="29"/>
  <c r="E35" i="29"/>
  <c r="F35" i="29" s="1"/>
  <c r="E77" i="29"/>
  <c r="F77" i="29" s="1"/>
  <c r="Z6" i="28"/>
  <c r="E73" i="29"/>
  <c r="F73" i="29" s="1"/>
  <c r="E29" i="29"/>
  <c r="F29" i="29" s="1"/>
  <c r="E72" i="29"/>
  <c r="F72" i="29" s="1"/>
  <c r="AS55" i="29" l="1"/>
  <c r="AS56" i="29" s="1"/>
  <c r="AS57" i="29" s="1"/>
  <c r="AS58" i="29" s="1"/>
  <c r="AS59" i="29" s="1"/>
  <c r="AS60" i="29" s="1"/>
  <c r="AS61" i="29" s="1"/>
  <c r="AS62" i="29" s="1"/>
  <c r="AS54" i="29"/>
  <c r="AT55" i="29"/>
  <c r="AT56" i="29" s="1"/>
  <c r="AT57" i="29" s="1"/>
  <c r="AT58" i="29" s="1"/>
  <c r="AT59" i="29" s="1"/>
  <c r="AT60" i="29" s="1"/>
  <c r="AT61" i="29" s="1"/>
  <c r="AT62" i="29" s="1"/>
  <c r="AT54" i="29"/>
  <c r="AK112" i="29"/>
  <c r="AK113" i="29" s="1"/>
  <c r="AK114" i="29" s="1"/>
  <c r="AK115" i="29" s="1"/>
  <c r="AK116" i="29" s="1"/>
  <c r="AK117" i="29" s="1"/>
  <c r="AK118" i="29" s="1"/>
  <c r="AK119" i="29" s="1"/>
  <c r="AK120" i="29" s="1"/>
  <c r="AK121" i="29" s="1"/>
  <c r="AK122" i="29" s="1"/>
  <c r="AK123" i="29" s="1"/>
  <c r="AK124" i="29" s="1"/>
  <c r="AK125" i="29" s="1"/>
  <c r="AK126" i="29" s="1"/>
  <c r="AK127" i="29" s="1"/>
  <c r="AK111" i="29"/>
  <c r="AN100" i="29"/>
  <c r="AN101" i="29" s="1"/>
  <c r="AN102" i="29" s="1"/>
  <c r="AN103" i="29" s="1"/>
  <c r="AN104" i="29" s="1"/>
  <c r="AN105" i="29" s="1"/>
  <c r="AN106" i="29" s="1"/>
  <c r="AN107" i="29" s="1"/>
  <c r="AN108" i="29" s="1"/>
  <c r="AN109" i="29" s="1"/>
  <c r="AN110" i="29" s="1"/>
  <c r="AN111" i="29" s="1"/>
  <c r="AN112" i="29" s="1"/>
  <c r="AN113" i="29" s="1"/>
  <c r="AN99" i="29"/>
  <c r="AL112" i="29"/>
  <c r="AL113" i="29" s="1"/>
  <c r="AL114" i="29" s="1"/>
  <c r="AL115" i="29" s="1"/>
  <c r="AL116" i="29" s="1"/>
  <c r="AL117" i="29" s="1"/>
  <c r="AL118" i="29" s="1"/>
  <c r="AL119" i="29" s="1"/>
  <c r="AL120" i="29" s="1"/>
  <c r="AL121" i="29" s="1"/>
  <c r="AL122" i="29" s="1"/>
  <c r="AL123" i="29" s="1"/>
  <c r="AL124" i="29" s="1"/>
  <c r="AL125" i="29" s="1"/>
  <c r="AL126" i="29" s="1"/>
  <c r="AL127" i="29" s="1"/>
  <c r="AL111" i="29"/>
  <c r="AM100" i="29"/>
  <c r="AM101" i="29" s="1"/>
  <c r="AM102" i="29" s="1"/>
  <c r="AM103" i="29" s="1"/>
  <c r="AM104" i="29" s="1"/>
  <c r="AM105" i="29" s="1"/>
  <c r="AM106" i="29" s="1"/>
  <c r="AM107" i="29" s="1"/>
  <c r="AM108" i="29" s="1"/>
  <c r="AM109" i="29" s="1"/>
  <c r="AM110" i="29" s="1"/>
  <c r="AM111" i="29" s="1"/>
  <c r="AM112" i="29" s="1"/>
  <c r="AM113" i="29" s="1"/>
  <c r="AM99" i="29"/>
  <c r="AD104" i="29"/>
  <c r="AD105" i="29"/>
  <c r="AD106" i="29" s="1"/>
  <c r="AD107" i="29" s="1"/>
  <c r="AD108" i="29" s="1"/>
  <c r="AD109" i="29" s="1"/>
  <c r="AD110" i="29" s="1"/>
  <c r="AD111" i="29" s="1"/>
  <c r="AD112" i="29" s="1"/>
  <c r="AD113" i="29" s="1"/>
  <c r="AD114" i="29" s="1"/>
  <c r="AD115" i="29" s="1"/>
  <c r="AD116" i="29" s="1"/>
  <c r="AD117" i="29" s="1"/>
  <c r="AD118" i="29" s="1"/>
  <c r="AD119" i="29" s="1"/>
  <c r="AD120" i="29" s="1"/>
  <c r="AD121" i="29" s="1"/>
  <c r="AD122" i="29" s="1"/>
  <c r="AD123" i="29" s="1"/>
  <c r="AD124" i="29" s="1"/>
  <c r="AD125" i="29" s="1"/>
  <c r="AD126" i="29" s="1"/>
  <c r="AD127" i="29" s="1"/>
  <c r="AI104" i="29"/>
  <c r="AI105" i="29"/>
  <c r="AI106" i="29" s="1"/>
  <c r="AI107" i="29" s="1"/>
  <c r="AI108" i="29" s="1"/>
  <c r="AI109" i="29" s="1"/>
  <c r="AI110" i="29" s="1"/>
  <c r="AI111" i="29" s="1"/>
  <c r="AI112" i="29" s="1"/>
  <c r="AI113" i="29" s="1"/>
  <c r="AI114" i="29" s="1"/>
  <c r="AI115" i="29" s="1"/>
  <c r="AI116" i="29" s="1"/>
  <c r="AI117" i="29" s="1"/>
  <c r="AI118" i="29" s="1"/>
  <c r="AI119" i="29" s="1"/>
  <c r="AI120" i="29" s="1"/>
  <c r="AI121" i="29" s="1"/>
  <c r="AI122" i="29" s="1"/>
  <c r="AF72" i="29"/>
  <c r="AF73" i="29"/>
  <c r="AF74" i="29" s="1"/>
  <c r="AF75" i="29" s="1"/>
  <c r="AF76" i="29" s="1"/>
  <c r="AF77" i="29" s="1"/>
  <c r="AF78" i="29" s="1"/>
  <c r="AF79" i="29" s="1"/>
  <c r="AF80" i="29" s="1"/>
  <c r="AF81" i="29" s="1"/>
  <c r="AF82" i="29" s="1"/>
  <c r="AF83" i="29" s="1"/>
  <c r="AF84" i="29" s="1"/>
  <c r="AF85" i="29" s="1"/>
  <c r="AF86" i="29" s="1"/>
  <c r="AF87" i="29" s="1"/>
  <c r="AF88" i="29" s="1"/>
  <c r="AF89" i="29" s="1"/>
  <c r="AF90" i="29" s="1"/>
  <c r="AF91" i="29" s="1"/>
  <c r="AF92" i="29" s="1"/>
  <c r="AC104" i="29"/>
  <c r="AC105" i="29"/>
  <c r="AC106" i="29" s="1"/>
  <c r="AC107" i="29" s="1"/>
  <c r="AC108" i="29" s="1"/>
  <c r="AC109" i="29" s="1"/>
  <c r="AC110" i="29" s="1"/>
  <c r="AC111" i="29" s="1"/>
  <c r="AC112" i="29" s="1"/>
  <c r="AC113" i="29" s="1"/>
  <c r="AC114" i="29" s="1"/>
  <c r="AC115" i="29" s="1"/>
  <c r="AC116" i="29" s="1"/>
  <c r="AC117" i="29" s="1"/>
  <c r="AC118" i="29" s="1"/>
  <c r="AC119" i="29" s="1"/>
  <c r="AC120" i="29" s="1"/>
  <c r="AC121" i="29" s="1"/>
  <c r="AC122" i="29" s="1"/>
  <c r="AC123" i="29" s="1"/>
  <c r="AC124" i="29" s="1"/>
  <c r="AC125" i="29" s="1"/>
  <c r="AC126" i="29" s="1"/>
  <c r="AC127" i="29" s="1"/>
  <c r="AR76" i="29"/>
  <c r="AR77" i="29" s="1"/>
  <c r="AR78" i="29" s="1"/>
  <c r="AR79" i="29" s="1"/>
  <c r="AR80" i="29" s="1"/>
  <c r="AR81" i="29" s="1"/>
  <c r="AR82" i="29" s="1"/>
  <c r="AR83" i="29" s="1"/>
  <c r="AR84" i="29" s="1"/>
  <c r="AR85" i="29" s="1"/>
  <c r="AR75" i="29"/>
  <c r="AQ76" i="29"/>
  <c r="AQ77" i="29" s="1"/>
  <c r="AQ78" i="29" s="1"/>
  <c r="AQ79" i="29" s="1"/>
  <c r="AQ80" i="29" s="1"/>
  <c r="AQ81" i="29" s="1"/>
  <c r="AQ82" i="29" s="1"/>
  <c r="AQ83" i="29" s="1"/>
  <c r="AQ84" i="29" s="1"/>
  <c r="AQ85" i="29" s="1"/>
  <c r="AQ75" i="29"/>
  <c r="AP74" i="29"/>
  <c r="AP75" i="29"/>
  <c r="AP76" i="29" s="1"/>
  <c r="AP77" i="29" s="1"/>
  <c r="AP78" i="29" s="1"/>
  <c r="AP79" i="29" s="1"/>
  <c r="AP80" i="29" s="1"/>
  <c r="AP81" i="29" s="1"/>
  <c r="AP82" i="29" s="1"/>
  <c r="AP83" i="29" s="1"/>
  <c r="AP84" i="29" s="1"/>
  <c r="AP85" i="29" s="1"/>
  <c r="AP86" i="29" s="1"/>
  <c r="AO75" i="29"/>
  <c r="AO76" i="29" s="1"/>
  <c r="AO77" i="29" s="1"/>
  <c r="AO78" i="29" s="1"/>
  <c r="AO79" i="29" s="1"/>
  <c r="AO80" i="29" s="1"/>
  <c r="AO81" i="29" s="1"/>
  <c r="AO82" i="29" s="1"/>
  <c r="AO83" i="29" s="1"/>
  <c r="AO84" i="29" s="1"/>
  <c r="AO85" i="29" s="1"/>
  <c r="AO86" i="29" s="1"/>
  <c r="AO74" i="29"/>
  <c r="AJ86" i="29"/>
  <c r="AJ87" i="29" s="1"/>
  <c r="AJ88" i="29" s="1"/>
  <c r="AJ89" i="29" s="1"/>
  <c r="AJ90" i="29" s="1"/>
  <c r="AJ91" i="29" s="1"/>
  <c r="AJ92" i="29" s="1"/>
  <c r="AJ93" i="29" s="1"/>
  <c r="AJ94" i="29" s="1"/>
  <c r="AJ95" i="29" s="1"/>
  <c r="AJ96" i="29" s="1"/>
  <c r="AJ97" i="29" s="1"/>
  <c r="AJ98" i="29" s="1"/>
  <c r="AJ99" i="29" s="1"/>
  <c r="AJ100" i="29" s="1"/>
  <c r="AJ101" i="29" s="1"/>
  <c r="AJ102" i="29" s="1"/>
  <c r="AJ103" i="29" s="1"/>
  <c r="AJ85" i="29"/>
  <c r="AH94" i="29"/>
  <c r="AH95" i="29" s="1"/>
  <c r="AH96" i="29" s="1"/>
  <c r="AH97" i="29" s="1"/>
  <c r="AH98" i="29" s="1"/>
  <c r="AH99" i="29" s="1"/>
  <c r="AH100" i="29" s="1"/>
  <c r="AH101" i="29" s="1"/>
  <c r="AH102" i="29" s="1"/>
  <c r="AH103" i="29" s="1"/>
  <c r="AH104" i="29" s="1"/>
  <c r="AH105" i="29" s="1"/>
  <c r="AH106" i="29" s="1"/>
  <c r="AH107" i="29" s="1"/>
  <c r="AH108" i="29" s="1"/>
  <c r="AH109" i="29" s="1"/>
  <c r="AH110" i="29" s="1"/>
  <c r="AH111" i="29" s="1"/>
  <c r="AH112" i="29" s="1"/>
  <c r="AH113" i="29" s="1"/>
  <c r="AH93" i="29"/>
  <c r="AG94" i="29"/>
  <c r="AG95" i="29" s="1"/>
  <c r="AG96" i="29" s="1"/>
  <c r="AG97" i="29" s="1"/>
  <c r="AG98" i="29" s="1"/>
  <c r="AG99" i="29" s="1"/>
  <c r="AG100" i="29" s="1"/>
  <c r="AG101" i="29" s="1"/>
  <c r="AG102" i="29" s="1"/>
  <c r="AG103" i="29" s="1"/>
  <c r="AG104" i="29" s="1"/>
  <c r="AG105" i="29" s="1"/>
  <c r="AG106" i="29" s="1"/>
  <c r="AG107" i="29" s="1"/>
  <c r="AG108" i="29" s="1"/>
  <c r="AG109" i="29" s="1"/>
  <c r="AG110" i="29" s="1"/>
  <c r="AG111" i="29" s="1"/>
  <c r="AG112" i="29" s="1"/>
  <c r="AG113" i="29" s="1"/>
  <c r="AG93" i="29"/>
  <c r="AE104" i="29"/>
  <c r="AE105" i="29"/>
  <c r="AE106" i="29" s="1"/>
  <c r="AE107" i="29" s="1"/>
  <c r="AE108" i="29" s="1"/>
  <c r="AE109" i="29" s="1"/>
  <c r="AE110" i="29" s="1"/>
  <c r="AE111" i="29" s="1"/>
  <c r="AE112" i="29" s="1"/>
  <c r="AE113" i="29" s="1"/>
  <c r="AE114" i="29" s="1"/>
  <c r="AE115" i="29" s="1"/>
  <c r="AE116" i="29" s="1"/>
  <c r="AE117" i="29" s="1"/>
  <c r="AE118" i="29" s="1"/>
  <c r="AE119" i="29" s="1"/>
  <c r="AE120" i="29" s="1"/>
  <c r="AE121" i="29" s="1"/>
  <c r="AE122" i="29" s="1"/>
  <c r="AE123" i="29" s="1"/>
  <c r="AE124" i="29" s="1"/>
  <c r="AE125" i="29" s="1"/>
  <c r="AE126" i="29" s="1"/>
  <c r="AE127" i="29" s="1"/>
  <c r="E40" i="29"/>
  <c r="F40" i="29" s="1"/>
  <c r="E57" i="29"/>
  <c r="F56" i="29"/>
  <c r="AT64" i="29" l="1"/>
  <c r="AT65" i="29" s="1"/>
  <c r="AT66" i="29" s="1"/>
  <c r="AT67" i="29" s="1"/>
  <c r="AT68" i="29" s="1"/>
  <c r="AT69" i="29" s="1"/>
  <c r="AT70" i="29" s="1"/>
  <c r="AT71" i="29" s="1"/>
  <c r="AT63" i="29"/>
  <c r="AS64" i="29"/>
  <c r="AS65" i="29" s="1"/>
  <c r="AS66" i="29" s="1"/>
  <c r="AS67" i="29" s="1"/>
  <c r="AS68" i="29" s="1"/>
  <c r="AS69" i="29" s="1"/>
  <c r="AS70" i="29" s="1"/>
  <c r="AS71" i="29" s="1"/>
  <c r="AS63" i="29"/>
  <c r="AM115" i="29"/>
  <c r="AM116" i="29" s="1"/>
  <c r="AM117" i="29" s="1"/>
  <c r="AM118" i="29" s="1"/>
  <c r="AM119" i="29" s="1"/>
  <c r="AM120" i="29" s="1"/>
  <c r="AM121" i="29" s="1"/>
  <c r="AM122" i="29" s="1"/>
  <c r="AM123" i="29" s="1"/>
  <c r="AM124" i="29" s="1"/>
  <c r="AM125" i="29" s="1"/>
  <c r="AM126" i="29" s="1"/>
  <c r="AM127" i="29" s="1"/>
  <c r="AM128" i="29" s="1"/>
  <c r="AM114" i="29"/>
  <c r="AL129" i="29"/>
  <c r="AL130" i="29" s="1"/>
  <c r="AL131" i="29" s="1"/>
  <c r="AL132" i="29" s="1"/>
  <c r="AL133" i="29" s="1"/>
  <c r="AL134" i="29" s="1"/>
  <c r="AL135" i="29" s="1"/>
  <c r="AL136" i="29" s="1"/>
  <c r="AL137" i="29" s="1"/>
  <c r="AL138" i="29" s="1"/>
  <c r="AL139" i="29" s="1"/>
  <c r="AL140" i="29" s="1"/>
  <c r="AL141" i="29" s="1"/>
  <c r="AL142" i="29" s="1"/>
  <c r="AL143" i="29" s="1"/>
  <c r="AL144" i="29" s="1"/>
  <c r="AL128" i="29"/>
  <c r="AN115" i="29"/>
  <c r="AN116" i="29" s="1"/>
  <c r="AN117" i="29" s="1"/>
  <c r="AN118" i="29" s="1"/>
  <c r="AN119" i="29" s="1"/>
  <c r="AN120" i="29" s="1"/>
  <c r="AN121" i="29" s="1"/>
  <c r="AN122" i="29" s="1"/>
  <c r="AN123" i="29" s="1"/>
  <c r="AN124" i="29" s="1"/>
  <c r="AN125" i="29" s="1"/>
  <c r="AN126" i="29" s="1"/>
  <c r="AN127" i="29" s="1"/>
  <c r="AN128" i="29" s="1"/>
  <c r="AN114" i="29"/>
  <c r="AK129" i="29"/>
  <c r="AK130" i="29" s="1"/>
  <c r="AK131" i="29" s="1"/>
  <c r="AK132" i="29" s="1"/>
  <c r="AK133" i="29" s="1"/>
  <c r="AK134" i="29" s="1"/>
  <c r="AK135" i="29" s="1"/>
  <c r="AK136" i="29" s="1"/>
  <c r="AK137" i="29" s="1"/>
  <c r="AK138" i="29" s="1"/>
  <c r="AK139" i="29" s="1"/>
  <c r="AK140" i="29" s="1"/>
  <c r="AK141" i="29" s="1"/>
  <c r="AK142" i="29" s="1"/>
  <c r="AK143" i="29" s="1"/>
  <c r="AK144" i="29" s="1"/>
  <c r="AK128" i="29"/>
  <c r="AC128" i="29"/>
  <c r="AC129" i="29"/>
  <c r="AC130" i="29" s="1"/>
  <c r="AC131" i="29" s="1"/>
  <c r="AC132" i="29" s="1"/>
  <c r="AC133" i="29" s="1"/>
  <c r="AC134" i="29" s="1"/>
  <c r="AC135" i="29" s="1"/>
  <c r="AC136" i="29" s="1"/>
  <c r="AC137" i="29" s="1"/>
  <c r="AC138" i="29" s="1"/>
  <c r="AC139" i="29" s="1"/>
  <c r="AC140" i="29" s="1"/>
  <c r="AC141" i="29" s="1"/>
  <c r="AC142" i="29" s="1"/>
  <c r="AC143" i="29" s="1"/>
  <c r="AC144" i="29" s="1"/>
  <c r="AC145" i="29" s="1"/>
  <c r="AC146" i="29" s="1"/>
  <c r="AC147" i="29" s="1"/>
  <c r="AC148" i="29" s="1"/>
  <c r="AC149" i="29" s="1"/>
  <c r="AC150" i="29" s="1"/>
  <c r="AC151" i="29" s="1"/>
  <c r="AF93" i="29"/>
  <c r="AF94" i="29"/>
  <c r="AF95" i="29" s="1"/>
  <c r="AF96" i="29" s="1"/>
  <c r="AF97" i="29" s="1"/>
  <c r="AF98" i="29" s="1"/>
  <c r="AF99" i="29" s="1"/>
  <c r="AF100" i="29" s="1"/>
  <c r="AF101" i="29" s="1"/>
  <c r="AF102" i="29" s="1"/>
  <c r="AF103" i="29" s="1"/>
  <c r="AF104" i="29" s="1"/>
  <c r="AF105" i="29" s="1"/>
  <c r="AF106" i="29" s="1"/>
  <c r="AF107" i="29" s="1"/>
  <c r="AF108" i="29" s="1"/>
  <c r="AF109" i="29" s="1"/>
  <c r="AF110" i="29" s="1"/>
  <c r="AF111" i="29" s="1"/>
  <c r="AF112" i="29" s="1"/>
  <c r="AF113" i="29" s="1"/>
  <c r="AI123" i="29"/>
  <c r="AI124" i="29"/>
  <c r="AI125" i="29" s="1"/>
  <c r="AI126" i="29" s="1"/>
  <c r="AI127" i="29" s="1"/>
  <c r="AI128" i="29" s="1"/>
  <c r="AI129" i="29" s="1"/>
  <c r="AI130" i="29" s="1"/>
  <c r="AI131" i="29" s="1"/>
  <c r="AI132" i="29" s="1"/>
  <c r="AI133" i="29" s="1"/>
  <c r="AI134" i="29" s="1"/>
  <c r="AI135" i="29" s="1"/>
  <c r="AI136" i="29" s="1"/>
  <c r="AI137" i="29" s="1"/>
  <c r="AI138" i="29" s="1"/>
  <c r="AI139" i="29" s="1"/>
  <c r="AI140" i="29" s="1"/>
  <c r="AI141" i="29" s="1"/>
  <c r="AD128" i="29"/>
  <c r="AD129" i="29"/>
  <c r="AD130" i="29" s="1"/>
  <c r="AD131" i="29" s="1"/>
  <c r="AD132" i="29" s="1"/>
  <c r="AD133" i="29" s="1"/>
  <c r="AD134" i="29" s="1"/>
  <c r="AD135" i="29" s="1"/>
  <c r="AD136" i="29" s="1"/>
  <c r="AD137" i="29" s="1"/>
  <c r="AD138" i="29" s="1"/>
  <c r="AD139" i="29" s="1"/>
  <c r="AD140" i="29" s="1"/>
  <c r="AD141" i="29" s="1"/>
  <c r="AD142" i="29" s="1"/>
  <c r="AD143" i="29" s="1"/>
  <c r="AD144" i="29" s="1"/>
  <c r="AD145" i="29" s="1"/>
  <c r="AD146" i="29" s="1"/>
  <c r="AD147" i="29" s="1"/>
  <c r="AD148" i="29" s="1"/>
  <c r="AD149" i="29" s="1"/>
  <c r="AD150" i="29" s="1"/>
  <c r="AD151" i="29" s="1"/>
  <c r="AQ87" i="29"/>
  <c r="AQ88" i="29" s="1"/>
  <c r="AQ89" i="29" s="1"/>
  <c r="AQ90" i="29" s="1"/>
  <c r="AQ91" i="29" s="1"/>
  <c r="AQ92" i="29" s="1"/>
  <c r="AQ93" i="29" s="1"/>
  <c r="AQ94" i="29" s="1"/>
  <c r="AQ95" i="29" s="1"/>
  <c r="AQ96" i="29" s="1"/>
  <c r="AQ86" i="29"/>
  <c r="AR87" i="29"/>
  <c r="AR88" i="29" s="1"/>
  <c r="AR89" i="29" s="1"/>
  <c r="AR90" i="29" s="1"/>
  <c r="AR91" i="29" s="1"/>
  <c r="AR92" i="29" s="1"/>
  <c r="AR93" i="29" s="1"/>
  <c r="AR94" i="29" s="1"/>
  <c r="AR95" i="29" s="1"/>
  <c r="AR96" i="29" s="1"/>
  <c r="AR86" i="29"/>
  <c r="AO88" i="29"/>
  <c r="AO89" i="29" s="1"/>
  <c r="AO90" i="29" s="1"/>
  <c r="AO91" i="29" s="1"/>
  <c r="AO92" i="29" s="1"/>
  <c r="AO93" i="29" s="1"/>
  <c r="AO94" i="29" s="1"/>
  <c r="AO95" i="29" s="1"/>
  <c r="AO96" i="29" s="1"/>
  <c r="AO97" i="29" s="1"/>
  <c r="AO98" i="29" s="1"/>
  <c r="AO99" i="29" s="1"/>
  <c r="AO87" i="29"/>
  <c r="AP88" i="29"/>
  <c r="AP89" i="29" s="1"/>
  <c r="AP90" i="29" s="1"/>
  <c r="AP91" i="29" s="1"/>
  <c r="AP92" i="29" s="1"/>
  <c r="AP93" i="29" s="1"/>
  <c r="AP94" i="29" s="1"/>
  <c r="AP95" i="29" s="1"/>
  <c r="AP96" i="29" s="1"/>
  <c r="AP97" i="29" s="1"/>
  <c r="AP98" i="29" s="1"/>
  <c r="AP99" i="29" s="1"/>
  <c r="AP87" i="29"/>
  <c r="AJ104" i="29"/>
  <c r="AJ105" i="29"/>
  <c r="AJ106" i="29" s="1"/>
  <c r="AJ107" i="29" s="1"/>
  <c r="AJ108" i="29" s="1"/>
  <c r="AJ109" i="29" s="1"/>
  <c r="AJ110" i="29" s="1"/>
  <c r="AJ111" i="29" s="1"/>
  <c r="AJ112" i="29" s="1"/>
  <c r="AJ113" i="29" s="1"/>
  <c r="AJ114" i="29" s="1"/>
  <c r="AJ115" i="29" s="1"/>
  <c r="AJ116" i="29" s="1"/>
  <c r="AJ117" i="29" s="1"/>
  <c r="AJ118" i="29" s="1"/>
  <c r="AJ119" i="29" s="1"/>
  <c r="AJ120" i="29" s="1"/>
  <c r="AJ121" i="29" s="1"/>
  <c r="AJ122" i="29" s="1"/>
  <c r="AH115" i="29"/>
  <c r="AH116" i="29" s="1"/>
  <c r="AH117" i="29" s="1"/>
  <c r="AH118" i="29" s="1"/>
  <c r="AH119" i="29" s="1"/>
  <c r="AH120" i="29" s="1"/>
  <c r="AH121" i="29" s="1"/>
  <c r="AH122" i="29" s="1"/>
  <c r="AH123" i="29" s="1"/>
  <c r="AH124" i="29" s="1"/>
  <c r="AH125" i="29" s="1"/>
  <c r="AH126" i="29" s="1"/>
  <c r="AH127" i="29" s="1"/>
  <c r="AH128" i="29" s="1"/>
  <c r="AH129" i="29" s="1"/>
  <c r="AH130" i="29" s="1"/>
  <c r="AH131" i="29" s="1"/>
  <c r="AH132" i="29" s="1"/>
  <c r="AH133" i="29" s="1"/>
  <c r="AH134" i="29" s="1"/>
  <c r="AH114" i="29"/>
  <c r="AG115" i="29"/>
  <c r="AG116" i="29" s="1"/>
  <c r="AG117" i="29" s="1"/>
  <c r="AG118" i="29" s="1"/>
  <c r="AG119" i="29" s="1"/>
  <c r="AG120" i="29" s="1"/>
  <c r="AG121" i="29" s="1"/>
  <c r="AG122" i="29" s="1"/>
  <c r="AG123" i="29" s="1"/>
  <c r="AG124" i="29" s="1"/>
  <c r="AG125" i="29" s="1"/>
  <c r="AG126" i="29" s="1"/>
  <c r="AG127" i="29" s="1"/>
  <c r="AG128" i="29" s="1"/>
  <c r="AG129" i="29" s="1"/>
  <c r="AG130" i="29" s="1"/>
  <c r="AG131" i="29" s="1"/>
  <c r="AG132" i="29" s="1"/>
  <c r="AG133" i="29" s="1"/>
  <c r="AG134" i="29" s="1"/>
  <c r="AG114" i="29"/>
  <c r="AE128" i="29"/>
  <c r="AE129" i="29"/>
  <c r="AE130" i="29" s="1"/>
  <c r="AE131" i="29" s="1"/>
  <c r="AE132" i="29" s="1"/>
  <c r="AE133" i="29" s="1"/>
  <c r="AE134" i="29" s="1"/>
  <c r="AE135" i="29" s="1"/>
  <c r="AE136" i="29" s="1"/>
  <c r="AE137" i="29" s="1"/>
  <c r="AE138" i="29" s="1"/>
  <c r="AE139" i="29" s="1"/>
  <c r="AE140" i="29" s="1"/>
  <c r="AE141" i="29" s="1"/>
  <c r="AE142" i="29" s="1"/>
  <c r="AE143" i="29" s="1"/>
  <c r="AE144" i="29" s="1"/>
  <c r="AE145" i="29" s="1"/>
  <c r="AE146" i="29" s="1"/>
  <c r="AE147" i="29" s="1"/>
  <c r="AE148" i="29" s="1"/>
  <c r="AE149" i="29" s="1"/>
  <c r="AE150" i="29" s="1"/>
  <c r="AE151" i="29" s="1"/>
  <c r="E41" i="29"/>
  <c r="F41" i="29" s="1"/>
  <c r="E54" i="29"/>
  <c r="F54" i="29" s="1"/>
  <c r="E58" i="29"/>
  <c r="F57" i="29"/>
  <c r="E68" i="29"/>
  <c r="F68" i="29" s="1"/>
  <c r="E80" i="29"/>
  <c r="F80" i="29" s="1"/>
  <c r="E64" i="29"/>
  <c r="F64" i="29" s="1"/>
  <c r="E74" i="29"/>
  <c r="F74" i="29" s="1"/>
  <c r="E36" i="29"/>
  <c r="F36" i="29" s="1"/>
  <c r="E33" i="29"/>
  <c r="F33" i="29" s="1"/>
  <c r="E62" i="29"/>
  <c r="F62" i="29" s="1"/>
  <c r="L14" i="29"/>
  <c r="E32" i="29"/>
  <c r="F32" i="29" s="1"/>
  <c r="E61" i="29"/>
  <c r="F61" i="29" s="1"/>
  <c r="E63" i="29"/>
  <c r="F63" i="29" s="1"/>
  <c r="E71" i="29"/>
  <c r="F71" i="29" s="1"/>
  <c r="E76" i="29"/>
  <c r="F76" i="29" s="1"/>
  <c r="E79" i="29"/>
  <c r="F79" i="29" s="1"/>
  <c r="E31" i="29"/>
  <c r="F31" i="29" s="1"/>
  <c r="E37" i="29"/>
  <c r="F37" i="29" s="1"/>
  <c r="E42" i="29" l="1"/>
  <c r="AS73" i="29"/>
  <c r="AS74" i="29" s="1"/>
  <c r="AS75" i="29" s="1"/>
  <c r="AS76" i="29" s="1"/>
  <c r="AS77" i="29" s="1"/>
  <c r="AS78" i="29" s="1"/>
  <c r="AS79" i="29" s="1"/>
  <c r="AS80" i="29" s="1"/>
  <c r="AS72" i="29"/>
  <c r="AT73" i="29"/>
  <c r="AT74" i="29" s="1"/>
  <c r="AT75" i="29" s="1"/>
  <c r="AT76" i="29" s="1"/>
  <c r="AT77" i="29" s="1"/>
  <c r="AT78" i="29" s="1"/>
  <c r="AT79" i="29" s="1"/>
  <c r="AT80" i="29" s="1"/>
  <c r="AT72" i="29"/>
  <c r="AK146" i="29"/>
  <c r="AK147" i="29" s="1"/>
  <c r="AK148" i="29" s="1"/>
  <c r="AK149" i="29" s="1"/>
  <c r="AK150" i="29" s="1"/>
  <c r="AK151" i="29" s="1"/>
  <c r="AK152" i="29" s="1"/>
  <c r="AK153" i="29" s="1"/>
  <c r="AK154" i="29" s="1"/>
  <c r="AK155" i="29" s="1"/>
  <c r="AK156" i="29" s="1"/>
  <c r="AK157" i="29" s="1"/>
  <c r="AK158" i="29" s="1"/>
  <c r="AK159" i="29" s="1"/>
  <c r="AK160" i="29" s="1"/>
  <c r="AK161" i="29" s="1"/>
  <c r="AK145" i="29"/>
  <c r="AN130" i="29"/>
  <c r="AN131" i="29" s="1"/>
  <c r="AN132" i="29" s="1"/>
  <c r="AN133" i="29" s="1"/>
  <c r="AN134" i="29" s="1"/>
  <c r="AN135" i="29" s="1"/>
  <c r="AN136" i="29" s="1"/>
  <c r="AN137" i="29" s="1"/>
  <c r="AN138" i="29" s="1"/>
  <c r="AN139" i="29" s="1"/>
  <c r="AN140" i="29" s="1"/>
  <c r="AN141" i="29" s="1"/>
  <c r="AN142" i="29" s="1"/>
  <c r="AN143" i="29" s="1"/>
  <c r="AN129" i="29"/>
  <c r="AL146" i="29"/>
  <c r="AL147" i="29" s="1"/>
  <c r="AL148" i="29" s="1"/>
  <c r="AL149" i="29" s="1"/>
  <c r="AL150" i="29" s="1"/>
  <c r="AL151" i="29" s="1"/>
  <c r="AL152" i="29" s="1"/>
  <c r="AL153" i="29" s="1"/>
  <c r="AL154" i="29" s="1"/>
  <c r="AL155" i="29" s="1"/>
  <c r="AL156" i="29" s="1"/>
  <c r="AL157" i="29" s="1"/>
  <c r="AL158" i="29" s="1"/>
  <c r="AL159" i="29" s="1"/>
  <c r="AL160" i="29" s="1"/>
  <c r="AL161" i="29" s="1"/>
  <c r="AL145" i="29"/>
  <c r="AM130" i="29"/>
  <c r="AM131" i="29" s="1"/>
  <c r="AM132" i="29" s="1"/>
  <c r="AM133" i="29" s="1"/>
  <c r="AM134" i="29" s="1"/>
  <c r="AM135" i="29" s="1"/>
  <c r="AM136" i="29" s="1"/>
  <c r="AM137" i="29" s="1"/>
  <c r="AM138" i="29" s="1"/>
  <c r="AM139" i="29" s="1"/>
  <c r="AM140" i="29" s="1"/>
  <c r="AM141" i="29" s="1"/>
  <c r="AM142" i="29" s="1"/>
  <c r="AM143" i="29" s="1"/>
  <c r="AM129" i="29"/>
  <c r="AD152" i="29"/>
  <c r="AD153" i="29"/>
  <c r="AD154" i="29" s="1"/>
  <c r="AD155" i="29" s="1"/>
  <c r="AD156" i="29" s="1"/>
  <c r="AD157" i="29" s="1"/>
  <c r="AD158" i="29" s="1"/>
  <c r="AD159" i="29" s="1"/>
  <c r="AD160" i="29" s="1"/>
  <c r="AD161" i="29" s="1"/>
  <c r="AD162" i="29" s="1"/>
  <c r="AD163" i="29" s="1"/>
  <c r="AD164" i="29" s="1"/>
  <c r="AD165" i="29" s="1"/>
  <c r="AD166" i="29" s="1"/>
  <c r="AD167" i="29" s="1"/>
  <c r="AD168" i="29" s="1"/>
  <c r="AD169" i="29" s="1"/>
  <c r="AD170" i="29" s="1"/>
  <c r="AD171" i="29" s="1"/>
  <c r="AD172" i="29" s="1"/>
  <c r="AD173" i="29" s="1"/>
  <c r="AD174" i="29" s="1"/>
  <c r="AD175" i="29" s="1"/>
  <c r="AI142" i="29"/>
  <c r="AI143" i="29"/>
  <c r="AI144" i="29" s="1"/>
  <c r="AI145" i="29" s="1"/>
  <c r="AI146" i="29" s="1"/>
  <c r="AI147" i="29" s="1"/>
  <c r="AI148" i="29" s="1"/>
  <c r="AI149" i="29" s="1"/>
  <c r="AI150" i="29" s="1"/>
  <c r="AI151" i="29" s="1"/>
  <c r="AI152" i="29" s="1"/>
  <c r="AI153" i="29" s="1"/>
  <c r="AI154" i="29" s="1"/>
  <c r="AI155" i="29" s="1"/>
  <c r="AI156" i="29" s="1"/>
  <c r="AI157" i="29" s="1"/>
  <c r="AI158" i="29" s="1"/>
  <c r="AI159" i="29" s="1"/>
  <c r="AI160" i="29" s="1"/>
  <c r="AF115" i="29"/>
  <c r="AF116" i="29" s="1"/>
  <c r="AF117" i="29" s="1"/>
  <c r="AF118" i="29" s="1"/>
  <c r="AF119" i="29" s="1"/>
  <c r="AF120" i="29" s="1"/>
  <c r="AF121" i="29" s="1"/>
  <c r="AF122" i="29" s="1"/>
  <c r="AF123" i="29" s="1"/>
  <c r="AF124" i="29" s="1"/>
  <c r="AF125" i="29" s="1"/>
  <c r="AF126" i="29" s="1"/>
  <c r="AF127" i="29" s="1"/>
  <c r="AF128" i="29" s="1"/>
  <c r="AF129" i="29" s="1"/>
  <c r="AF130" i="29" s="1"/>
  <c r="AF131" i="29" s="1"/>
  <c r="AF132" i="29" s="1"/>
  <c r="AF133" i="29" s="1"/>
  <c r="AF134" i="29" s="1"/>
  <c r="AF114" i="29"/>
  <c r="AC152" i="29"/>
  <c r="AC153" i="29"/>
  <c r="AC154" i="29" s="1"/>
  <c r="AC155" i="29" s="1"/>
  <c r="AC156" i="29" s="1"/>
  <c r="AC157" i="29" s="1"/>
  <c r="AC158" i="29" s="1"/>
  <c r="AC159" i="29" s="1"/>
  <c r="AC160" i="29" s="1"/>
  <c r="AC161" i="29" s="1"/>
  <c r="AC162" i="29" s="1"/>
  <c r="AC163" i="29" s="1"/>
  <c r="AC164" i="29" s="1"/>
  <c r="AC165" i="29" s="1"/>
  <c r="AC166" i="29" s="1"/>
  <c r="AC167" i="29" s="1"/>
  <c r="AC168" i="29" s="1"/>
  <c r="AC169" i="29" s="1"/>
  <c r="AC170" i="29" s="1"/>
  <c r="AC171" i="29" s="1"/>
  <c r="AC172" i="29" s="1"/>
  <c r="AC173" i="29" s="1"/>
  <c r="AC174" i="29" s="1"/>
  <c r="AC175" i="29" s="1"/>
  <c r="AR98" i="29"/>
  <c r="AR99" i="29" s="1"/>
  <c r="AR100" i="29" s="1"/>
  <c r="AR101" i="29" s="1"/>
  <c r="AR102" i="29" s="1"/>
  <c r="AR103" i="29" s="1"/>
  <c r="AR104" i="29" s="1"/>
  <c r="AR105" i="29" s="1"/>
  <c r="AR106" i="29" s="1"/>
  <c r="AR107" i="29" s="1"/>
  <c r="AR97" i="29"/>
  <c r="AQ98" i="29"/>
  <c r="AQ99" i="29" s="1"/>
  <c r="AQ100" i="29" s="1"/>
  <c r="AQ101" i="29" s="1"/>
  <c r="AQ102" i="29" s="1"/>
  <c r="AQ103" i="29" s="1"/>
  <c r="AQ104" i="29" s="1"/>
  <c r="AQ105" i="29" s="1"/>
  <c r="AQ106" i="29" s="1"/>
  <c r="AQ107" i="29" s="1"/>
  <c r="AQ97" i="29"/>
  <c r="AP100" i="29"/>
  <c r="AP101" i="29"/>
  <c r="AP102" i="29" s="1"/>
  <c r="AP103" i="29" s="1"/>
  <c r="AP104" i="29" s="1"/>
  <c r="AP105" i="29" s="1"/>
  <c r="AP106" i="29" s="1"/>
  <c r="AP107" i="29" s="1"/>
  <c r="AP108" i="29" s="1"/>
  <c r="AP109" i="29" s="1"/>
  <c r="AP110" i="29" s="1"/>
  <c r="AP111" i="29" s="1"/>
  <c r="AP112" i="29" s="1"/>
  <c r="AO101" i="29"/>
  <c r="AO102" i="29" s="1"/>
  <c r="AO103" i="29" s="1"/>
  <c r="AO104" i="29" s="1"/>
  <c r="AO105" i="29" s="1"/>
  <c r="AO106" i="29" s="1"/>
  <c r="AO107" i="29" s="1"/>
  <c r="AO108" i="29" s="1"/>
  <c r="AO109" i="29" s="1"/>
  <c r="AO110" i="29" s="1"/>
  <c r="AO111" i="29" s="1"/>
  <c r="AO112" i="29" s="1"/>
  <c r="AO100" i="29"/>
  <c r="AJ124" i="29"/>
  <c r="AJ125" i="29" s="1"/>
  <c r="AJ126" i="29" s="1"/>
  <c r="AJ127" i="29" s="1"/>
  <c r="AJ128" i="29" s="1"/>
  <c r="AJ129" i="29" s="1"/>
  <c r="AJ130" i="29" s="1"/>
  <c r="AJ131" i="29" s="1"/>
  <c r="AJ132" i="29" s="1"/>
  <c r="AJ133" i="29" s="1"/>
  <c r="AJ134" i="29" s="1"/>
  <c r="AJ135" i="29" s="1"/>
  <c r="AJ136" i="29" s="1"/>
  <c r="AJ137" i="29" s="1"/>
  <c r="AJ138" i="29" s="1"/>
  <c r="AJ139" i="29" s="1"/>
  <c r="AJ140" i="29" s="1"/>
  <c r="AJ141" i="29" s="1"/>
  <c r="AJ123" i="29"/>
  <c r="AG136" i="29"/>
  <c r="AG137" i="29" s="1"/>
  <c r="AG138" i="29" s="1"/>
  <c r="AG139" i="29" s="1"/>
  <c r="AG140" i="29" s="1"/>
  <c r="AG141" i="29" s="1"/>
  <c r="AG142" i="29" s="1"/>
  <c r="AG143" i="29" s="1"/>
  <c r="AG144" i="29" s="1"/>
  <c r="AG145" i="29" s="1"/>
  <c r="AG146" i="29" s="1"/>
  <c r="AG147" i="29" s="1"/>
  <c r="AG148" i="29" s="1"/>
  <c r="AG149" i="29" s="1"/>
  <c r="AG150" i="29" s="1"/>
  <c r="AG151" i="29" s="1"/>
  <c r="AG152" i="29" s="1"/>
  <c r="AG153" i="29" s="1"/>
  <c r="AG154" i="29" s="1"/>
  <c r="AG155" i="29" s="1"/>
  <c r="AG135" i="29"/>
  <c r="AH136" i="29"/>
  <c r="AH137" i="29" s="1"/>
  <c r="AH138" i="29" s="1"/>
  <c r="AH139" i="29" s="1"/>
  <c r="AH140" i="29" s="1"/>
  <c r="AH141" i="29" s="1"/>
  <c r="AH142" i="29" s="1"/>
  <c r="AH143" i="29" s="1"/>
  <c r="AH144" i="29" s="1"/>
  <c r="AH145" i="29" s="1"/>
  <c r="AH146" i="29" s="1"/>
  <c r="AH147" i="29" s="1"/>
  <c r="AH148" i="29" s="1"/>
  <c r="AH149" i="29" s="1"/>
  <c r="AH150" i="29" s="1"/>
  <c r="AH151" i="29" s="1"/>
  <c r="AH152" i="29" s="1"/>
  <c r="AH153" i="29" s="1"/>
  <c r="AH154" i="29" s="1"/>
  <c r="AH155" i="29" s="1"/>
  <c r="AH135" i="29"/>
  <c r="AE152" i="29"/>
  <c r="AE153" i="29"/>
  <c r="AE154" i="29" s="1"/>
  <c r="AE155" i="29" s="1"/>
  <c r="AE156" i="29" s="1"/>
  <c r="AE157" i="29" s="1"/>
  <c r="AE158" i="29" s="1"/>
  <c r="AE159" i="29" s="1"/>
  <c r="AE160" i="29" s="1"/>
  <c r="AE161" i="29" s="1"/>
  <c r="AE162" i="29" s="1"/>
  <c r="AE163" i="29" s="1"/>
  <c r="AE164" i="29" s="1"/>
  <c r="AE165" i="29" s="1"/>
  <c r="AE166" i="29" s="1"/>
  <c r="AE167" i="29" s="1"/>
  <c r="AE168" i="29" s="1"/>
  <c r="AE169" i="29" s="1"/>
  <c r="AE170" i="29" s="1"/>
  <c r="AE171" i="29" s="1"/>
  <c r="AE172" i="29" s="1"/>
  <c r="AE173" i="29" s="1"/>
  <c r="AE174" i="29" s="1"/>
  <c r="AE175" i="29" s="1"/>
  <c r="E43" i="29"/>
  <c r="F43" i="29" s="1"/>
  <c r="F42" i="29"/>
  <c r="K42" i="29" s="1"/>
  <c r="E59" i="29"/>
  <c r="F59" i="29" s="1"/>
  <c r="K59" i="29" s="1"/>
  <c r="F58" i="29"/>
  <c r="E69" i="29"/>
  <c r="F69" i="29" s="1"/>
  <c r="K69" i="29" s="1"/>
  <c r="K80" i="29"/>
  <c r="B80" i="29"/>
  <c r="K79" i="29"/>
  <c r="K77" i="29"/>
  <c r="B77" i="29"/>
  <c r="K76" i="29"/>
  <c r="K74" i="29"/>
  <c r="K73" i="29"/>
  <c r="K72" i="29"/>
  <c r="B72" i="29"/>
  <c r="B73" i="29" s="1"/>
  <c r="B74" i="29" s="1"/>
  <c r="K71" i="29"/>
  <c r="K68" i="29"/>
  <c r="K67" i="29"/>
  <c r="K66" i="29"/>
  <c r="K65" i="29"/>
  <c r="K64" i="29"/>
  <c r="K63" i="29"/>
  <c r="K62" i="29"/>
  <c r="K61" i="29"/>
  <c r="K60" i="29"/>
  <c r="K58" i="29"/>
  <c r="K57" i="29"/>
  <c r="B57" i="29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K56" i="29"/>
  <c r="K54" i="29"/>
  <c r="B42" i="29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K41" i="29"/>
  <c r="K40" i="29"/>
  <c r="K37" i="29"/>
  <c r="K36" i="29"/>
  <c r="K35" i="29"/>
  <c r="K33" i="29"/>
  <c r="K32" i="29"/>
  <c r="K31" i="29"/>
  <c r="B31" i="29"/>
  <c r="B32" i="29" s="1"/>
  <c r="B33" i="29" s="1"/>
  <c r="B35" i="29" s="1"/>
  <c r="B36" i="29" s="1"/>
  <c r="B37" i="29" s="1"/>
  <c r="B38" i="29" s="1"/>
  <c r="K29" i="29"/>
  <c r="V20" i="29"/>
  <c r="V19" i="29"/>
  <c r="V18" i="29"/>
  <c r="V17" i="29"/>
  <c r="V16" i="29"/>
  <c r="V15" i="29"/>
  <c r="V14" i="29"/>
  <c r="V13" i="29"/>
  <c r="V12" i="29"/>
  <c r="V11" i="29"/>
  <c r="AT82" i="29" l="1"/>
  <c r="AT83" i="29" s="1"/>
  <c r="AT84" i="29" s="1"/>
  <c r="AT85" i="29" s="1"/>
  <c r="AT86" i="29" s="1"/>
  <c r="AT87" i="29" s="1"/>
  <c r="AT88" i="29" s="1"/>
  <c r="AT89" i="29" s="1"/>
  <c r="AT81" i="29"/>
  <c r="AS82" i="29"/>
  <c r="AS83" i="29" s="1"/>
  <c r="AS84" i="29" s="1"/>
  <c r="AS85" i="29" s="1"/>
  <c r="AS86" i="29" s="1"/>
  <c r="AS87" i="29" s="1"/>
  <c r="AS88" i="29" s="1"/>
  <c r="AS89" i="29" s="1"/>
  <c r="AS81" i="29"/>
  <c r="AF135" i="29"/>
  <c r="AF136" i="29"/>
  <c r="AF137" i="29" s="1"/>
  <c r="AF138" i="29" s="1"/>
  <c r="AF139" i="29" s="1"/>
  <c r="AF140" i="29" s="1"/>
  <c r="AF141" i="29" s="1"/>
  <c r="AF142" i="29" s="1"/>
  <c r="AF143" i="29" s="1"/>
  <c r="AF144" i="29" s="1"/>
  <c r="AF145" i="29" s="1"/>
  <c r="AF146" i="29" s="1"/>
  <c r="AF147" i="29" s="1"/>
  <c r="AF148" i="29" s="1"/>
  <c r="AF149" i="29" s="1"/>
  <c r="AF150" i="29" s="1"/>
  <c r="AF151" i="29" s="1"/>
  <c r="AF152" i="29" s="1"/>
  <c r="AF153" i="29" s="1"/>
  <c r="AF154" i="29" s="1"/>
  <c r="AF155" i="29" s="1"/>
  <c r="AM145" i="29"/>
  <c r="AM146" i="29" s="1"/>
  <c r="AM147" i="29" s="1"/>
  <c r="AM148" i="29" s="1"/>
  <c r="AM149" i="29" s="1"/>
  <c r="AM150" i="29" s="1"/>
  <c r="AM151" i="29" s="1"/>
  <c r="AM152" i="29" s="1"/>
  <c r="AM153" i="29" s="1"/>
  <c r="AM154" i="29" s="1"/>
  <c r="AM155" i="29" s="1"/>
  <c r="AM156" i="29" s="1"/>
  <c r="AM157" i="29" s="1"/>
  <c r="AM158" i="29" s="1"/>
  <c r="AM144" i="29"/>
  <c r="AL163" i="29"/>
  <c r="AL164" i="29" s="1"/>
  <c r="AL165" i="29" s="1"/>
  <c r="AL166" i="29" s="1"/>
  <c r="AL167" i="29" s="1"/>
  <c r="AL168" i="29" s="1"/>
  <c r="AL169" i="29" s="1"/>
  <c r="AL170" i="29" s="1"/>
  <c r="AL171" i="29" s="1"/>
  <c r="AL172" i="29" s="1"/>
  <c r="AL173" i="29" s="1"/>
  <c r="AL174" i="29" s="1"/>
  <c r="AL175" i="29" s="1"/>
  <c r="AL176" i="29" s="1"/>
  <c r="AL177" i="29" s="1"/>
  <c r="AL178" i="29" s="1"/>
  <c r="AL162" i="29"/>
  <c r="AN145" i="29"/>
  <c r="AN146" i="29" s="1"/>
  <c r="AN147" i="29" s="1"/>
  <c r="AN148" i="29" s="1"/>
  <c r="AN149" i="29" s="1"/>
  <c r="AN150" i="29" s="1"/>
  <c r="AN151" i="29" s="1"/>
  <c r="AN152" i="29" s="1"/>
  <c r="AN153" i="29" s="1"/>
  <c r="AN154" i="29" s="1"/>
  <c r="AN155" i="29" s="1"/>
  <c r="AN156" i="29" s="1"/>
  <c r="AN157" i="29" s="1"/>
  <c r="AN158" i="29" s="1"/>
  <c r="AN144" i="29"/>
  <c r="AK163" i="29"/>
  <c r="AK164" i="29" s="1"/>
  <c r="AK165" i="29" s="1"/>
  <c r="AK166" i="29" s="1"/>
  <c r="AK167" i="29" s="1"/>
  <c r="AK168" i="29" s="1"/>
  <c r="AK169" i="29" s="1"/>
  <c r="AK170" i="29" s="1"/>
  <c r="AK171" i="29" s="1"/>
  <c r="AK172" i="29" s="1"/>
  <c r="AK173" i="29" s="1"/>
  <c r="AK174" i="29" s="1"/>
  <c r="AK175" i="29" s="1"/>
  <c r="AK176" i="29" s="1"/>
  <c r="AK177" i="29" s="1"/>
  <c r="AK178" i="29" s="1"/>
  <c r="AK162" i="29"/>
  <c r="AC176" i="29"/>
  <c r="AC177" i="29"/>
  <c r="AC178" i="29" s="1"/>
  <c r="AC179" i="29" s="1"/>
  <c r="AC180" i="29" s="1"/>
  <c r="AC181" i="29" s="1"/>
  <c r="AC182" i="29" s="1"/>
  <c r="AC183" i="29" s="1"/>
  <c r="AC184" i="29" s="1"/>
  <c r="AC185" i="29" s="1"/>
  <c r="AC186" i="29" s="1"/>
  <c r="AC187" i="29" s="1"/>
  <c r="AC188" i="29" s="1"/>
  <c r="AC189" i="29" s="1"/>
  <c r="AC190" i="29" s="1"/>
  <c r="AC191" i="29" s="1"/>
  <c r="AC192" i="29" s="1"/>
  <c r="AC193" i="29" s="1"/>
  <c r="AC194" i="29" s="1"/>
  <c r="AC195" i="29" s="1"/>
  <c r="AC196" i="29" s="1"/>
  <c r="AC197" i="29" s="1"/>
  <c r="AC198" i="29" s="1"/>
  <c r="AC199" i="29" s="1"/>
  <c r="AI161" i="29"/>
  <c r="AI162" i="29"/>
  <c r="AI163" i="29" s="1"/>
  <c r="AI164" i="29" s="1"/>
  <c r="AI165" i="29" s="1"/>
  <c r="AI166" i="29" s="1"/>
  <c r="AI167" i="29" s="1"/>
  <c r="AI168" i="29" s="1"/>
  <c r="AI169" i="29" s="1"/>
  <c r="AI170" i="29" s="1"/>
  <c r="AI171" i="29" s="1"/>
  <c r="AI172" i="29" s="1"/>
  <c r="AI173" i="29" s="1"/>
  <c r="AI174" i="29" s="1"/>
  <c r="AI175" i="29" s="1"/>
  <c r="AI176" i="29" s="1"/>
  <c r="AI177" i="29" s="1"/>
  <c r="AI178" i="29" s="1"/>
  <c r="AI179" i="29" s="1"/>
  <c r="AD176" i="29"/>
  <c r="AD177" i="29"/>
  <c r="AD178" i="29" s="1"/>
  <c r="AD179" i="29" s="1"/>
  <c r="AD180" i="29" s="1"/>
  <c r="AD181" i="29" s="1"/>
  <c r="AD182" i="29" s="1"/>
  <c r="AD183" i="29" s="1"/>
  <c r="AD184" i="29" s="1"/>
  <c r="AD185" i="29" s="1"/>
  <c r="AD186" i="29" s="1"/>
  <c r="AD187" i="29" s="1"/>
  <c r="AD188" i="29" s="1"/>
  <c r="AD189" i="29" s="1"/>
  <c r="AD190" i="29" s="1"/>
  <c r="AD191" i="29" s="1"/>
  <c r="AD192" i="29" s="1"/>
  <c r="AD193" i="29" s="1"/>
  <c r="AD194" i="29" s="1"/>
  <c r="AD195" i="29" s="1"/>
  <c r="AD196" i="29" s="1"/>
  <c r="AD197" i="29" s="1"/>
  <c r="AD198" i="29" s="1"/>
  <c r="AD199" i="29" s="1"/>
  <c r="AQ109" i="29"/>
  <c r="AQ110" i="29" s="1"/>
  <c r="AQ111" i="29" s="1"/>
  <c r="AQ112" i="29" s="1"/>
  <c r="AQ113" i="29" s="1"/>
  <c r="AQ114" i="29" s="1"/>
  <c r="AQ115" i="29" s="1"/>
  <c r="AQ116" i="29" s="1"/>
  <c r="AQ117" i="29" s="1"/>
  <c r="AQ118" i="29" s="1"/>
  <c r="AQ108" i="29"/>
  <c r="AR109" i="29"/>
  <c r="AR110" i="29" s="1"/>
  <c r="AR111" i="29" s="1"/>
  <c r="AR112" i="29" s="1"/>
  <c r="AR113" i="29" s="1"/>
  <c r="AR114" i="29" s="1"/>
  <c r="AR115" i="29" s="1"/>
  <c r="AR116" i="29" s="1"/>
  <c r="AR117" i="29" s="1"/>
  <c r="AR118" i="29" s="1"/>
  <c r="AR108" i="29"/>
  <c r="AO114" i="29"/>
  <c r="AO115" i="29" s="1"/>
  <c r="AO116" i="29" s="1"/>
  <c r="AO117" i="29" s="1"/>
  <c r="AO118" i="29" s="1"/>
  <c r="AO119" i="29" s="1"/>
  <c r="AO120" i="29" s="1"/>
  <c r="AO121" i="29" s="1"/>
  <c r="AO122" i="29" s="1"/>
  <c r="AO123" i="29" s="1"/>
  <c r="AO124" i="29" s="1"/>
  <c r="AO125" i="29" s="1"/>
  <c r="AO113" i="29"/>
  <c r="AP114" i="29"/>
  <c r="AP115" i="29" s="1"/>
  <c r="AP116" i="29" s="1"/>
  <c r="AP117" i="29" s="1"/>
  <c r="AP118" i="29" s="1"/>
  <c r="AP119" i="29" s="1"/>
  <c r="AP120" i="29" s="1"/>
  <c r="AP121" i="29" s="1"/>
  <c r="AP122" i="29" s="1"/>
  <c r="AP123" i="29" s="1"/>
  <c r="AP124" i="29" s="1"/>
  <c r="AP125" i="29" s="1"/>
  <c r="AP113" i="29"/>
  <c r="AJ142" i="29"/>
  <c r="AJ143" i="29"/>
  <c r="AJ144" i="29" s="1"/>
  <c r="AJ145" i="29" s="1"/>
  <c r="AJ146" i="29" s="1"/>
  <c r="AJ147" i="29" s="1"/>
  <c r="AJ148" i="29" s="1"/>
  <c r="AJ149" i="29" s="1"/>
  <c r="AJ150" i="29" s="1"/>
  <c r="AJ151" i="29" s="1"/>
  <c r="AJ152" i="29" s="1"/>
  <c r="AJ153" i="29" s="1"/>
  <c r="AJ154" i="29" s="1"/>
  <c r="AJ155" i="29" s="1"/>
  <c r="AJ156" i="29" s="1"/>
  <c r="AJ157" i="29" s="1"/>
  <c r="AJ158" i="29" s="1"/>
  <c r="AJ159" i="29" s="1"/>
  <c r="AJ160" i="29" s="1"/>
  <c r="AH157" i="29"/>
  <c r="AH158" i="29" s="1"/>
  <c r="AH159" i="29" s="1"/>
  <c r="AH160" i="29" s="1"/>
  <c r="AH161" i="29" s="1"/>
  <c r="AH162" i="29" s="1"/>
  <c r="AH163" i="29" s="1"/>
  <c r="AH164" i="29" s="1"/>
  <c r="AH165" i="29" s="1"/>
  <c r="AH166" i="29" s="1"/>
  <c r="AH167" i="29" s="1"/>
  <c r="AH168" i="29" s="1"/>
  <c r="AH169" i="29" s="1"/>
  <c r="AH170" i="29" s="1"/>
  <c r="AH171" i="29" s="1"/>
  <c r="AH172" i="29" s="1"/>
  <c r="AH173" i="29" s="1"/>
  <c r="AH174" i="29" s="1"/>
  <c r="AH175" i="29" s="1"/>
  <c r="AH176" i="29" s="1"/>
  <c r="AH156" i="29"/>
  <c r="AG157" i="29"/>
  <c r="AG158" i="29" s="1"/>
  <c r="AG159" i="29" s="1"/>
  <c r="AG160" i="29" s="1"/>
  <c r="AG161" i="29" s="1"/>
  <c r="AG162" i="29" s="1"/>
  <c r="AG163" i="29" s="1"/>
  <c r="AG164" i="29" s="1"/>
  <c r="AG165" i="29" s="1"/>
  <c r="AG166" i="29" s="1"/>
  <c r="AG167" i="29" s="1"/>
  <c r="AG168" i="29" s="1"/>
  <c r="AG169" i="29" s="1"/>
  <c r="AG170" i="29" s="1"/>
  <c r="AG171" i="29" s="1"/>
  <c r="AG172" i="29" s="1"/>
  <c r="AG173" i="29" s="1"/>
  <c r="AG174" i="29" s="1"/>
  <c r="AG175" i="29" s="1"/>
  <c r="AG176" i="29" s="1"/>
  <c r="AG156" i="29"/>
  <c r="AE176" i="29"/>
  <c r="AE177" i="29"/>
  <c r="AE178" i="29" s="1"/>
  <c r="AE179" i="29" s="1"/>
  <c r="AE180" i="29" s="1"/>
  <c r="AE181" i="29" s="1"/>
  <c r="AE182" i="29" s="1"/>
  <c r="AE183" i="29" s="1"/>
  <c r="AE184" i="29" s="1"/>
  <c r="AE185" i="29" s="1"/>
  <c r="AE186" i="29" s="1"/>
  <c r="AE187" i="29" s="1"/>
  <c r="AE188" i="29" s="1"/>
  <c r="AE189" i="29" s="1"/>
  <c r="AE190" i="29" s="1"/>
  <c r="AE191" i="29" s="1"/>
  <c r="AE192" i="29" s="1"/>
  <c r="AE193" i="29" s="1"/>
  <c r="AE194" i="29" s="1"/>
  <c r="AE195" i="29" s="1"/>
  <c r="AE196" i="29" s="1"/>
  <c r="AE197" i="29" s="1"/>
  <c r="AE198" i="29" s="1"/>
  <c r="AE199" i="29" s="1"/>
  <c r="E44" i="29"/>
  <c r="E38" i="29"/>
  <c r="F38" i="29" s="1"/>
  <c r="AS91" i="29" l="1"/>
  <c r="AS92" i="29" s="1"/>
  <c r="AS93" i="29" s="1"/>
  <c r="AS94" i="29" s="1"/>
  <c r="AS95" i="29" s="1"/>
  <c r="AS96" i="29" s="1"/>
  <c r="AS97" i="29" s="1"/>
  <c r="AS98" i="29" s="1"/>
  <c r="AS90" i="29"/>
  <c r="AT91" i="29"/>
  <c r="AT92" i="29" s="1"/>
  <c r="AT93" i="29" s="1"/>
  <c r="AT94" i="29" s="1"/>
  <c r="AT95" i="29" s="1"/>
  <c r="AT96" i="29" s="1"/>
  <c r="AT97" i="29" s="1"/>
  <c r="AT98" i="29" s="1"/>
  <c r="AT90" i="29"/>
  <c r="AK180" i="29"/>
  <c r="AK181" i="29" s="1"/>
  <c r="AK182" i="29" s="1"/>
  <c r="AK183" i="29" s="1"/>
  <c r="AK184" i="29" s="1"/>
  <c r="AK185" i="29" s="1"/>
  <c r="AK186" i="29" s="1"/>
  <c r="AK187" i="29" s="1"/>
  <c r="AK188" i="29" s="1"/>
  <c r="AK189" i="29" s="1"/>
  <c r="AK190" i="29" s="1"/>
  <c r="AK191" i="29" s="1"/>
  <c r="AK192" i="29" s="1"/>
  <c r="AK193" i="29" s="1"/>
  <c r="AK194" i="29" s="1"/>
  <c r="AK195" i="29" s="1"/>
  <c r="AK179" i="29"/>
  <c r="AN160" i="29"/>
  <c r="AN161" i="29" s="1"/>
  <c r="AN162" i="29" s="1"/>
  <c r="AN163" i="29" s="1"/>
  <c r="AN164" i="29" s="1"/>
  <c r="AN165" i="29" s="1"/>
  <c r="AN166" i="29" s="1"/>
  <c r="AN167" i="29" s="1"/>
  <c r="AN168" i="29" s="1"/>
  <c r="AN169" i="29" s="1"/>
  <c r="AN170" i="29" s="1"/>
  <c r="AN171" i="29" s="1"/>
  <c r="AN172" i="29" s="1"/>
  <c r="AN173" i="29" s="1"/>
  <c r="AN159" i="29"/>
  <c r="AL180" i="29"/>
  <c r="AL181" i="29" s="1"/>
  <c r="AL182" i="29" s="1"/>
  <c r="AL183" i="29" s="1"/>
  <c r="AL184" i="29" s="1"/>
  <c r="AL185" i="29" s="1"/>
  <c r="AL186" i="29" s="1"/>
  <c r="AL187" i="29" s="1"/>
  <c r="AL188" i="29" s="1"/>
  <c r="AL189" i="29" s="1"/>
  <c r="AL190" i="29" s="1"/>
  <c r="AL191" i="29" s="1"/>
  <c r="AL192" i="29" s="1"/>
  <c r="AL193" i="29" s="1"/>
  <c r="AL194" i="29" s="1"/>
  <c r="AL195" i="29" s="1"/>
  <c r="AL179" i="29"/>
  <c r="AM160" i="29"/>
  <c r="AM161" i="29" s="1"/>
  <c r="AM162" i="29" s="1"/>
  <c r="AM163" i="29" s="1"/>
  <c r="AM164" i="29" s="1"/>
  <c r="AM165" i="29" s="1"/>
  <c r="AM166" i="29" s="1"/>
  <c r="AM167" i="29" s="1"/>
  <c r="AM168" i="29" s="1"/>
  <c r="AM169" i="29" s="1"/>
  <c r="AM170" i="29" s="1"/>
  <c r="AM171" i="29" s="1"/>
  <c r="AM172" i="29" s="1"/>
  <c r="AM173" i="29" s="1"/>
  <c r="AM159" i="29"/>
  <c r="AD200" i="29"/>
  <c r="AD201" i="29"/>
  <c r="AD202" i="29" s="1"/>
  <c r="AD203" i="29" s="1"/>
  <c r="AD204" i="29" s="1"/>
  <c r="AD205" i="29" s="1"/>
  <c r="AD206" i="29" s="1"/>
  <c r="AD207" i="29" s="1"/>
  <c r="AD208" i="29" s="1"/>
  <c r="AD209" i="29" s="1"/>
  <c r="AD210" i="29" s="1"/>
  <c r="AD211" i="29" s="1"/>
  <c r="AD212" i="29" s="1"/>
  <c r="AD213" i="29" s="1"/>
  <c r="AD214" i="29" s="1"/>
  <c r="AD215" i="29" s="1"/>
  <c r="AD216" i="29" s="1"/>
  <c r="AD217" i="29" s="1"/>
  <c r="AD218" i="29" s="1"/>
  <c r="AD219" i="29" s="1"/>
  <c r="AD220" i="29" s="1"/>
  <c r="AD221" i="29" s="1"/>
  <c r="AD222" i="29" s="1"/>
  <c r="AD223" i="29" s="1"/>
  <c r="AI181" i="29"/>
  <c r="AI182" i="29" s="1"/>
  <c r="AI183" i="29" s="1"/>
  <c r="AI184" i="29" s="1"/>
  <c r="AI185" i="29" s="1"/>
  <c r="AI186" i="29" s="1"/>
  <c r="AI187" i="29" s="1"/>
  <c r="AI188" i="29" s="1"/>
  <c r="AI189" i="29" s="1"/>
  <c r="AI190" i="29" s="1"/>
  <c r="AI191" i="29" s="1"/>
  <c r="AI192" i="29" s="1"/>
  <c r="AI193" i="29" s="1"/>
  <c r="AI194" i="29" s="1"/>
  <c r="AI195" i="29" s="1"/>
  <c r="AI196" i="29" s="1"/>
  <c r="AI197" i="29" s="1"/>
  <c r="AI198" i="29" s="1"/>
  <c r="AI180" i="29"/>
  <c r="AC200" i="29"/>
  <c r="AC201" i="29"/>
  <c r="AC202" i="29" s="1"/>
  <c r="AC203" i="29" s="1"/>
  <c r="AC204" i="29" s="1"/>
  <c r="AC205" i="29" s="1"/>
  <c r="AC206" i="29" s="1"/>
  <c r="AC207" i="29" s="1"/>
  <c r="AC208" i="29" s="1"/>
  <c r="AC209" i="29" s="1"/>
  <c r="AC210" i="29" s="1"/>
  <c r="AC211" i="29" s="1"/>
  <c r="AC212" i="29" s="1"/>
  <c r="AC213" i="29" s="1"/>
  <c r="AC214" i="29" s="1"/>
  <c r="AC215" i="29" s="1"/>
  <c r="AC216" i="29" s="1"/>
  <c r="AC217" i="29" s="1"/>
  <c r="AC218" i="29" s="1"/>
  <c r="AC219" i="29" s="1"/>
  <c r="AC220" i="29" s="1"/>
  <c r="AC221" i="29" s="1"/>
  <c r="AC222" i="29" s="1"/>
  <c r="AC223" i="29" s="1"/>
  <c r="AF156" i="29"/>
  <c r="AF157" i="29"/>
  <c r="AF158" i="29" s="1"/>
  <c r="AF159" i="29" s="1"/>
  <c r="AF160" i="29" s="1"/>
  <c r="AF161" i="29" s="1"/>
  <c r="AF162" i="29" s="1"/>
  <c r="AF163" i="29" s="1"/>
  <c r="AF164" i="29" s="1"/>
  <c r="AF165" i="29" s="1"/>
  <c r="AF166" i="29" s="1"/>
  <c r="AF167" i="29" s="1"/>
  <c r="AF168" i="29" s="1"/>
  <c r="AF169" i="29" s="1"/>
  <c r="AF170" i="29" s="1"/>
  <c r="AF171" i="29" s="1"/>
  <c r="AF172" i="29" s="1"/>
  <c r="AF173" i="29" s="1"/>
  <c r="AF174" i="29" s="1"/>
  <c r="AF175" i="29" s="1"/>
  <c r="AF176" i="29" s="1"/>
  <c r="AQ120" i="29"/>
  <c r="AQ121" i="29" s="1"/>
  <c r="AQ122" i="29" s="1"/>
  <c r="AQ123" i="29" s="1"/>
  <c r="AQ124" i="29" s="1"/>
  <c r="AQ125" i="29" s="1"/>
  <c r="AQ126" i="29" s="1"/>
  <c r="AQ127" i="29" s="1"/>
  <c r="AQ128" i="29" s="1"/>
  <c r="AQ129" i="29" s="1"/>
  <c r="AQ119" i="29"/>
  <c r="AR120" i="29"/>
  <c r="AR121" i="29" s="1"/>
  <c r="AR122" i="29" s="1"/>
  <c r="AR123" i="29" s="1"/>
  <c r="AR124" i="29" s="1"/>
  <c r="AR125" i="29" s="1"/>
  <c r="AR126" i="29" s="1"/>
  <c r="AR127" i="29" s="1"/>
  <c r="AR128" i="29" s="1"/>
  <c r="AR129" i="29" s="1"/>
  <c r="AR119" i="29"/>
  <c r="AO127" i="29"/>
  <c r="AO128" i="29" s="1"/>
  <c r="AO129" i="29" s="1"/>
  <c r="AO130" i="29" s="1"/>
  <c r="AO131" i="29" s="1"/>
  <c r="AO132" i="29" s="1"/>
  <c r="AO133" i="29" s="1"/>
  <c r="AO134" i="29" s="1"/>
  <c r="AO135" i="29" s="1"/>
  <c r="AO136" i="29" s="1"/>
  <c r="AO137" i="29" s="1"/>
  <c r="AO138" i="29" s="1"/>
  <c r="AO126" i="29"/>
  <c r="AP126" i="29"/>
  <c r="AP127" i="29"/>
  <c r="AP128" i="29" s="1"/>
  <c r="AP129" i="29" s="1"/>
  <c r="AP130" i="29" s="1"/>
  <c r="AP131" i="29" s="1"/>
  <c r="AP132" i="29" s="1"/>
  <c r="AP133" i="29" s="1"/>
  <c r="AP134" i="29" s="1"/>
  <c r="AP135" i="29" s="1"/>
  <c r="AP136" i="29" s="1"/>
  <c r="AP137" i="29" s="1"/>
  <c r="AP138" i="29" s="1"/>
  <c r="AJ162" i="29"/>
  <c r="AJ163" i="29" s="1"/>
  <c r="AJ164" i="29" s="1"/>
  <c r="AJ165" i="29" s="1"/>
  <c r="AJ166" i="29" s="1"/>
  <c r="AJ167" i="29" s="1"/>
  <c r="AJ168" i="29" s="1"/>
  <c r="AJ169" i="29" s="1"/>
  <c r="AJ170" i="29" s="1"/>
  <c r="AJ171" i="29" s="1"/>
  <c r="AJ172" i="29" s="1"/>
  <c r="AJ173" i="29" s="1"/>
  <c r="AJ174" i="29" s="1"/>
  <c r="AJ175" i="29" s="1"/>
  <c r="AJ176" i="29" s="1"/>
  <c r="AJ177" i="29" s="1"/>
  <c r="AJ178" i="29" s="1"/>
  <c r="AJ179" i="29" s="1"/>
  <c r="AJ161" i="29"/>
  <c r="AH178" i="29"/>
  <c r="AH179" i="29" s="1"/>
  <c r="AH180" i="29" s="1"/>
  <c r="AH181" i="29" s="1"/>
  <c r="AH182" i="29" s="1"/>
  <c r="AH183" i="29" s="1"/>
  <c r="AH184" i="29" s="1"/>
  <c r="AH185" i="29" s="1"/>
  <c r="AH186" i="29" s="1"/>
  <c r="AH187" i="29" s="1"/>
  <c r="AH188" i="29" s="1"/>
  <c r="AH189" i="29" s="1"/>
  <c r="AH190" i="29" s="1"/>
  <c r="AH191" i="29" s="1"/>
  <c r="AH192" i="29" s="1"/>
  <c r="AH193" i="29" s="1"/>
  <c r="AH194" i="29" s="1"/>
  <c r="AH195" i="29" s="1"/>
  <c r="AH196" i="29" s="1"/>
  <c r="AH197" i="29" s="1"/>
  <c r="AH177" i="29"/>
  <c r="AG178" i="29"/>
  <c r="AG179" i="29" s="1"/>
  <c r="AG180" i="29" s="1"/>
  <c r="AG181" i="29" s="1"/>
  <c r="AG182" i="29" s="1"/>
  <c r="AG183" i="29" s="1"/>
  <c r="AG184" i="29" s="1"/>
  <c r="AG185" i="29" s="1"/>
  <c r="AG186" i="29" s="1"/>
  <c r="AG187" i="29" s="1"/>
  <c r="AG188" i="29" s="1"/>
  <c r="AG189" i="29" s="1"/>
  <c r="AG190" i="29" s="1"/>
  <c r="AG191" i="29" s="1"/>
  <c r="AG192" i="29" s="1"/>
  <c r="AG193" i="29" s="1"/>
  <c r="AG194" i="29" s="1"/>
  <c r="AG195" i="29" s="1"/>
  <c r="AG196" i="29" s="1"/>
  <c r="AG197" i="29" s="1"/>
  <c r="AG177" i="29"/>
  <c r="AE200" i="29"/>
  <c r="AE201" i="29"/>
  <c r="AE202" i="29" s="1"/>
  <c r="AE203" i="29" s="1"/>
  <c r="AE204" i="29" s="1"/>
  <c r="AE205" i="29" s="1"/>
  <c r="AE206" i="29" s="1"/>
  <c r="AE207" i="29" s="1"/>
  <c r="AE208" i="29" s="1"/>
  <c r="AE209" i="29" s="1"/>
  <c r="AE210" i="29" s="1"/>
  <c r="AE211" i="29" s="1"/>
  <c r="AE212" i="29" s="1"/>
  <c r="AE213" i="29" s="1"/>
  <c r="AE214" i="29" s="1"/>
  <c r="AE215" i="29" s="1"/>
  <c r="AE216" i="29" s="1"/>
  <c r="AE217" i="29" s="1"/>
  <c r="AE218" i="29" s="1"/>
  <c r="AE219" i="29" s="1"/>
  <c r="AE220" i="29" s="1"/>
  <c r="AE221" i="29" s="1"/>
  <c r="AE222" i="29" s="1"/>
  <c r="AE223" i="29" s="1"/>
  <c r="E45" i="29"/>
  <c r="F44" i="29"/>
  <c r="K44" i="29" s="1"/>
  <c r="K38" i="29"/>
  <c r="K43" i="29"/>
  <c r="AT100" i="29" l="1"/>
  <c r="AT101" i="29" s="1"/>
  <c r="AT102" i="29" s="1"/>
  <c r="AT103" i="29" s="1"/>
  <c r="AT104" i="29" s="1"/>
  <c r="AT105" i="29" s="1"/>
  <c r="AT106" i="29" s="1"/>
  <c r="AT107" i="29" s="1"/>
  <c r="AT99" i="29"/>
  <c r="AS100" i="29"/>
  <c r="AS101" i="29" s="1"/>
  <c r="AS102" i="29" s="1"/>
  <c r="AS103" i="29" s="1"/>
  <c r="AS104" i="29" s="1"/>
  <c r="AS105" i="29" s="1"/>
  <c r="AS106" i="29" s="1"/>
  <c r="AS107" i="29" s="1"/>
  <c r="AS99" i="29"/>
  <c r="AI199" i="29"/>
  <c r="AI200" i="29"/>
  <c r="AI201" i="29" s="1"/>
  <c r="AI202" i="29" s="1"/>
  <c r="AI203" i="29" s="1"/>
  <c r="AI204" i="29" s="1"/>
  <c r="AI205" i="29" s="1"/>
  <c r="AI206" i="29" s="1"/>
  <c r="AI207" i="29" s="1"/>
  <c r="AI208" i="29" s="1"/>
  <c r="AI209" i="29" s="1"/>
  <c r="AI210" i="29" s="1"/>
  <c r="AI211" i="29" s="1"/>
  <c r="AI212" i="29" s="1"/>
  <c r="AI213" i="29" s="1"/>
  <c r="AI214" i="29" s="1"/>
  <c r="AI215" i="29" s="1"/>
  <c r="AI216" i="29" s="1"/>
  <c r="AI217" i="29" s="1"/>
  <c r="AM175" i="29"/>
  <c r="AM176" i="29" s="1"/>
  <c r="AM177" i="29" s="1"/>
  <c r="AM178" i="29" s="1"/>
  <c r="AM179" i="29" s="1"/>
  <c r="AM180" i="29" s="1"/>
  <c r="AM181" i="29" s="1"/>
  <c r="AM182" i="29" s="1"/>
  <c r="AM183" i="29" s="1"/>
  <c r="AM184" i="29" s="1"/>
  <c r="AM185" i="29" s="1"/>
  <c r="AM186" i="29" s="1"/>
  <c r="AM187" i="29" s="1"/>
  <c r="AM188" i="29" s="1"/>
  <c r="AM174" i="29"/>
  <c r="AL197" i="29"/>
  <c r="AL198" i="29" s="1"/>
  <c r="AL199" i="29" s="1"/>
  <c r="AL200" i="29" s="1"/>
  <c r="AL201" i="29" s="1"/>
  <c r="AL202" i="29" s="1"/>
  <c r="AL203" i="29" s="1"/>
  <c r="AL204" i="29" s="1"/>
  <c r="AL205" i="29" s="1"/>
  <c r="AL206" i="29" s="1"/>
  <c r="AL207" i="29" s="1"/>
  <c r="AL208" i="29" s="1"/>
  <c r="AL209" i="29" s="1"/>
  <c r="AL210" i="29" s="1"/>
  <c r="AL211" i="29" s="1"/>
  <c r="AL212" i="29" s="1"/>
  <c r="AL196" i="29"/>
  <c r="AN175" i="29"/>
  <c r="AN176" i="29" s="1"/>
  <c r="AN177" i="29" s="1"/>
  <c r="AN178" i="29" s="1"/>
  <c r="AN179" i="29" s="1"/>
  <c r="AN180" i="29" s="1"/>
  <c r="AN181" i="29" s="1"/>
  <c r="AN182" i="29" s="1"/>
  <c r="AN183" i="29" s="1"/>
  <c r="AN184" i="29" s="1"/>
  <c r="AN185" i="29" s="1"/>
  <c r="AN186" i="29" s="1"/>
  <c r="AN187" i="29" s="1"/>
  <c r="AN188" i="29" s="1"/>
  <c r="AN174" i="29"/>
  <c r="AK197" i="29"/>
  <c r="AK198" i="29" s="1"/>
  <c r="AK199" i="29" s="1"/>
  <c r="AK200" i="29" s="1"/>
  <c r="AK201" i="29" s="1"/>
  <c r="AK202" i="29" s="1"/>
  <c r="AK203" i="29" s="1"/>
  <c r="AK204" i="29" s="1"/>
  <c r="AK205" i="29" s="1"/>
  <c r="AK206" i="29" s="1"/>
  <c r="AK207" i="29" s="1"/>
  <c r="AK208" i="29" s="1"/>
  <c r="AK209" i="29" s="1"/>
  <c r="AK210" i="29" s="1"/>
  <c r="AK211" i="29" s="1"/>
  <c r="AK212" i="29" s="1"/>
  <c r="AK196" i="29"/>
  <c r="AF177" i="29"/>
  <c r="AF178" i="29"/>
  <c r="AF179" i="29" s="1"/>
  <c r="AF180" i="29" s="1"/>
  <c r="AF181" i="29" s="1"/>
  <c r="AF182" i="29" s="1"/>
  <c r="AF183" i="29" s="1"/>
  <c r="AF184" i="29" s="1"/>
  <c r="AF185" i="29" s="1"/>
  <c r="AF186" i="29" s="1"/>
  <c r="AF187" i="29" s="1"/>
  <c r="AF188" i="29" s="1"/>
  <c r="AF189" i="29" s="1"/>
  <c r="AF190" i="29" s="1"/>
  <c r="AF191" i="29" s="1"/>
  <c r="AF192" i="29" s="1"/>
  <c r="AF193" i="29" s="1"/>
  <c r="AF194" i="29" s="1"/>
  <c r="AF195" i="29" s="1"/>
  <c r="AF196" i="29" s="1"/>
  <c r="AF197" i="29" s="1"/>
  <c r="AC224" i="29"/>
  <c r="AC225" i="29"/>
  <c r="AC226" i="29" s="1"/>
  <c r="AC227" i="29" s="1"/>
  <c r="AC228" i="29" s="1"/>
  <c r="AC229" i="29" s="1"/>
  <c r="AC230" i="29" s="1"/>
  <c r="AC231" i="29" s="1"/>
  <c r="AC232" i="29" s="1"/>
  <c r="AC233" i="29" s="1"/>
  <c r="AC234" i="29" s="1"/>
  <c r="AC235" i="29" s="1"/>
  <c r="AC236" i="29" s="1"/>
  <c r="AC237" i="29" s="1"/>
  <c r="AC238" i="29" s="1"/>
  <c r="AC239" i="29" s="1"/>
  <c r="AC240" i="29" s="1"/>
  <c r="AC241" i="29" s="1"/>
  <c r="AC242" i="29" s="1"/>
  <c r="AC243" i="29" s="1"/>
  <c r="AC244" i="29" s="1"/>
  <c r="AC245" i="29" s="1"/>
  <c r="AC246" i="29" s="1"/>
  <c r="AC247" i="29" s="1"/>
  <c r="AD224" i="29"/>
  <c r="AD225" i="29"/>
  <c r="AD226" i="29" s="1"/>
  <c r="AD227" i="29" s="1"/>
  <c r="AD228" i="29" s="1"/>
  <c r="AD229" i="29" s="1"/>
  <c r="AD230" i="29" s="1"/>
  <c r="AD231" i="29" s="1"/>
  <c r="AD232" i="29" s="1"/>
  <c r="AD233" i="29" s="1"/>
  <c r="AD234" i="29" s="1"/>
  <c r="AD235" i="29" s="1"/>
  <c r="AD236" i="29" s="1"/>
  <c r="AD237" i="29" s="1"/>
  <c r="AD238" i="29" s="1"/>
  <c r="AD239" i="29" s="1"/>
  <c r="AD240" i="29" s="1"/>
  <c r="AD241" i="29" s="1"/>
  <c r="AD242" i="29" s="1"/>
  <c r="AD243" i="29" s="1"/>
  <c r="AD244" i="29" s="1"/>
  <c r="AD245" i="29" s="1"/>
  <c r="AD246" i="29" s="1"/>
  <c r="AD247" i="29" s="1"/>
  <c r="AR131" i="29"/>
  <c r="AR132" i="29" s="1"/>
  <c r="AR133" i="29" s="1"/>
  <c r="AR134" i="29" s="1"/>
  <c r="AR135" i="29" s="1"/>
  <c r="AR136" i="29" s="1"/>
  <c r="AR137" i="29" s="1"/>
  <c r="AR138" i="29" s="1"/>
  <c r="AR139" i="29" s="1"/>
  <c r="AR140" i="29" s="1"/>
  <c r="AR130" i="29"/>
  <c r="AQ131" i="29"/>
  <c r="AQ132" i="29" s="1"/>
  <c r="AQ133" i="29" s="1"/>
  <c r="AQ134" i="29" s="1"/>
  <c r="AQ135" i="29" s="1"/>
  <c r="AQ136" i="29" s="1"/>
  <c r="AQ137" i="29" s="1"/>
  <c r="AQ138" i="29" s="1"/>
  <c r="AQ139" i="29" s="1"/>
  <c r="AQ140" i="29" s="1"/>
  <c r="AQ130" i="29"/>
  <c r="AO140" i="29"/>
  <c r="AO141" i="29" s="1"/>
  <c r="AO142" i="29" s="1"/>
  <c r="AO143" i="29" s="1"/>
  <c r="AO144" i="29" s="1"/>
  <c r="AO145" i="29" s="1"/>
  <c r="AO146" i="29" s="1"/>
  <c r="AO147" i="29" s="1"/>
  <c r="AO148" i="29" s="1"/>
  <c r="AO149" i="29" s="1"/>
  <c r="AO150" i="29" s="1"/>
  <c r="AO151" i="29" s="1"/>
  <c r="AO139" i="29"/>
  <c r="AP140" i="29"/>
  <c r="AP141" i="29" s="1"/>
  <c r="AP142" i="29" s="1"/>
  <c r="AP143" i="29" s="1"/>
  <c r="AP144" i="29" s="1"/>
  <c r="AP145" i="29" s="1"/>
  <c r="AP146" i="29" s="1"/>
  <c r="AP147" i="29" s="1"/>
  <c r="AP148" i="29" s="1"/>
  <c r="AP149" i="29" s="1"/>
  <c r="AP150" i="29" s="1"/>
  <c r="AP151" i="29" s="1"/>
  <c r="AP139" i="29"/>
  <c r="AJ180" i="29"/>
  <c r="AJ181" i="29"/>
  <c r="AJ182" i="29" s="1"/>
  <c r="AJ183" i="29" s="1"/>
  <c r="AJ184" i="29" s="1"/>
  <c r="AJ185" i="29" s="1"/>
  <c r="AJ186" i="29" s="1"/>
  <c r="AJ187" i="29" s="1"/>
  <c r="AJ188" i="29" s="1"/>
  <c r="AJ189" i="29" s="1"/>
  <c r="AJ190" i="29" s="1"/>
  <c r="AJ191" i="29" s="1"/>
  <c r="AJ192" i="29" s="1"/>
  <c r="AJ193" i="29" s="1"/>
  <c r="AJ194" i="29" s="1"/>
  <c r="AJ195" i="29" s="1"/>
  <c r="AJ196" i="29" s="1"/>
  <c r="AJ197" i="29" s="1"/>
  <c r="AJ198" i="29" s="1"/>
  <c r="AG199" i="29"/>
  <c r="AG200" i="29" s="1"/>
  <c r="AG201" i="29" s="1"/>
  <c r="AG202" i="29" s="1"/>
  <c r="AG203" i="29" s="1"/>
  <c r="AG204" i="29" s="1"/>
  <c r="AG205" i="29" s="1"/>
  <c r="AG206" i="29" s="1"/>
  <c r="AG207" i="29" s="1"/>
  <c r="AG208" i="29" s="1"/>
  <c r="AG209" i="29" s="1"/>
  <c r="AG210" i="29" s="1"/>
  <c r="AG211" i="29" s="1"/>
  <c r="AG212" i="29" s="1"/>
  <c r="AG213" i="29" s="1"/>
  <c r="AG214" i="29" s="1"/>
  <c r="AG215" i="29" s="1"/>
  <c r="AG216" i="29" s="1"/>
  <c r="AG217" i="29" s="1"/>
  <c r="AG218" i="29" s="1"/>
  <c r="AG198" i="29"/>
  <c r="AH199" i="29"/>
  <c r="AH200" i="29" s="1"/>
  <c r="AH201" i="29" s="1"/>
  <c r="AH202" i="29" s="1"/>
  <c r="AH203" i="29" s="1"/>
  <c r="AH204" i="29" s="1"/>
  <c r="AH205" i="29" s="1"/>
  <c r="AH206" i="29" s="1"/>
  <c r="AH207" i="29" s="1"/>
  <c r="AH208" i="29" s="1"/>
  <c r="AH209" i="29" s="1"/>
  <c r="AH210" i="29" s="1"/>
  <c r="AH211" i="29" s="1"/>
  <c r="AH212" i="29" s="1"/>
  <c r="AH213" i="29" s="1"/>
  <c r="AH214" i="29" s="1"/>
  <c r="AH215" i="29" s="1"/>
  <c r="AH216" i="29" s="1"/>
  <c r="AH217" i="29" s="1"/>
  <c r="AH218" i="29" s="1"/>
  <c r="AH198" i="29"/>
  <c r="AE224" i="29"/>
  <c r="AE225" i="29"/>
  <c r="AE226" i="29" s="1"/>
  <c r="AE227" i="29" s="1"/>
  <c r="AE228" i="29" s="1"/>
  <c r="AE229" i="29" s="1"/>
  <c r="AE230" i="29" s="1"/>
  <c r="AE231" i="29" s="1"/>
  <c r="AE232" i="29" s="1"/>
  <c r="AE233" i="29" s="1"/>
  <c r="AE234" i="29" s="1"/>
  <c r="AE235" i="29" s="1"/>
  <c r="AE236" i="29" s="1"/>
  <c r="AE237" i="29" s="1"/>
  <c r="AE238" i="29" s="1"/>
  <c r="AE239" i="29" s="1"/>
  <c r="AE240" i="29" s="1"/>
  <c r="AE241" i="29" s="1"/>
  <c r="AE242" i="29" s="1"/>
  <c r="AE243" i="29" s="1"/>
  <c r="AE244" i="29" s="1"/>
  <c r="AE245" i="29" s="1"/>
  <c r="AE246" i="29" s="1"/>
  <c r="AE247" i="29" s="1"/>
  <c r="E46" i="29"/>
  <c r="F46" i="29" s="1"/>
  <c r="F45" i="29"/>
  <c r="Y6" i="28"/>
  <c r="AS109" i="29" l="1"/>
  <c r="AS110" i="29" s="1"/>
  <c r="AS111" i="29" s="1"/>
  <c r="AS112" i="29" s="1"/>
  <c r="AS113" i="29" s="1"/>
  <c r="AS114" i="29" s="1"/>
  <c r="AS115" i="29" s="1"/>
  <c r="AS116" i="29" s="1"/>
  <c r="AS108" i="29"/>
  <c r="AT109" i="29"/>
  <c r="AT110" i="29" s="1"/>
  <c r="AT111" i="29" s="1"/>
  <c r="AT112" i="29" s="1"/>
  <c r="AT113" i="29" s="1"/>
  <c r="AT114" i="29" s="1"/>
  <c r="AT115" i="29" s="1"/>
  <c r="AT116" i="29" s="1"/>
  <c r="AT108" i="29"/>
  <c r="AK214" i="29"/>
  <c r="AK215" i="29" s="1"/>
  <c r="AK216" i="29" s="1"/>
  <c r="AK217" i="29" s="1"/>
  <c r="AK218" i="29" s="1"/>
  <c r="AK219" i="29" s="1"/>
  <c r="AK220" i="29" s="1"/>
  <c r="AK221" i="29" s="1"/>
  <c r="AK222" i="29" s="1"/>
  <c r="AK223" i="29" s="1"/>
  <c r="AK224" i="29" s="1"/>
  <c r="AK225" i="29" s="1"/>
  <c r="AK226" i="29" s="1"/>
  <c r="AK227" i="29" s="1"/>
  <c r="AK228" i="29" s="1"/>
  <c r="AK229" i="29" s="1"/>
  <c r="AK213" i="29"/>
  <c r="AN190" i="29"/>
  <c r="AN191" i="29" s="1"/>
  <c r="AN192" i="29" s="1"/>
  <c r="AN193" i="29" s="1"/>
  <c r="AN194" i="29" s="1"/>
  <c r="AN195" i="29" s="1"/>
  <c r="AN196" i="29" s="1"/>
  <c r="AN197" i="29" s="1"/>
  <c r="AN198" i="29" s="1"/>
  <c r="AN199" i="29" s="1"/>
  <c r="AN200" i="29" s="1"/>
  <c r="AN201" i="29" s="1"/>
  <c r="AN202" i="29" s="1"/>
  <c r="AN203" i="29" s="1"/>
  <c r="AN189" i="29"/>
  <c r="AL214" i="29"/>
  <c r="AL215" i="29" s="1"/>
  <c r="AL216" i="29" s="1"/>
  <c r="AL217" i="29" s="1"/>
  <c r="AL218" i="29" s="1"/>
  <c r="AL219" i="29" s="1"/>
  <c r="AL220" i="29" s="1"/>
  <c r="AL221" i="29" s="1"/>
  <c r="AL222" i="29" s="1"/>
  <c r="AL223" i="29" s="1"/>
  <c r="AL224" i="29" s="1"/>
  <c r="AL225" i="29" s="1"/>
  <c r="AL226" i="29" s="1"/>
  <c r="AL227" i="29" s="1"/>
  <c r="AL228" i="29" s="1"/>
  <c r="AL229" i="29" s="1"/>
  <c r="AL213" i="29"/>
  <c r="AM190" i="29"/>
  <c r="AM191" i="29" s="1"/>
  <c r="AM192" i="29" s="1"/>
  <c r="AM193" i="29" s="1"/>
  <c r="AM194" i="29" s="1"/>
  <c r="AM195" i="29" s="1"/>
  <c r="AM196" i="29" s="1"/>
  <c r="AM197" i="29" s="1"/>
  <c r="AM198" i="29" s="1"/>
  <c r="AM199" i="29" s="1"/>
  <c r="AM200" i="29" s="1"/>
  <c r="AM201" i="29" s="1"/>
  <c r="AM202" i="29" s="1"/>
  <c r="AM203" i="29" s="1"/>
  <c r="AM189" i="29"/>
  <c r="AD248" i="29"/>
  <c r="AD249" i="29"/>
  <c r="AD250" i="29" s="1"/>
  <c r="AD251" i="29" s="1"/>
  <c r="AD252" i="29" s="1"/>
  <c r="AD253" i="29" s="1"/>
  <c r="AD254" i="29" s="1"/>
  <c r="AD255" i="29" s="1"/>
  <c r="AD256" i="29" s="1"/>
  <c r="AD257" i="29" s="1"/>
  <c r="AD258" i="29" s="1"/>
  <c r="AD259" i="29" s="1"/>
  <c r="AD260" i="29" s="1"/>
  <c r="AD261" i="29" s="1"/>
  <c r="AD262" i="29" s="1"/>
  <c r="AD263" i="29" s="1"/>
  <c r="AD264" i="29" s="1"/>
  <c r="AD265" i="29" s="1"/>
  <c r="AD266" i="29" s="1"/>
  <c r="AD267" i="29" s="1"/>
  <c r="AD268" i="29" s="1"/>
  <c r="AD269" i="29" s="1"/>
  <c r="AD270" i="29" s="1"/>
  <c r="AD271" i="29" s="1"/>
  <c r="AC248" i="29"/>
  <c r="AC249" i="29"/>
  <c r="AC250" i="29" s="1"/>
  <c r="AC251" i="29" s="1"/>
  <c r="AC252" i="29" s="1"/>
  <c r="AC253" i="29" s="1"/>
  <c r="AC254" i="29" s="1"/>
  <c r="AC255" i="29" s="1"/>
  <c r="AC256" i="29" s="1"/>
  <c r="AC257" i="29" s="1"/>
  <c r="AC258" i="29" s="1"/>
  <c r="AC259" i="29" s="1"/>
  <c r="AC260" i="29" s="1"/>
  <c r="AC261" i="29" s="1"/>
  <c r="AC262" i="29" s="1"/>
  <c r="AC263" i="29" s="1"/>
  <c r="AC264" i="29" s="1"/>
  <c r="AC265" i="29" s="1"/>
  <c r="AC266" i="29" s="1"/>
  <c r="AC267" i="29" s="1"/>
  <c r="AC268" i="29" s="1"/>
  <c r="AC269" i="29" s="1"/>
  <c r="AC270" i="29" s="1"/>
  <c r="AC271" i="29" s="1"/>
  <c r="AF198" i="29"/>
  <c r="AF199" i="29"/>
  <c r="AF200" i="29" s="1"/>
  <c r="AF201" i="29" s="1"/>
  <c r="AF202" i="29" s="1"/>
  <c r="AF203" i="29" s="1"/>
  <c r="AF204" i="29" s="1"/>
  <c r="AF205" i="29" s="1"/>
  <c r="AF206" i="29" s="1"/>
  <c r="AF207" i="29" s="1"/>
  <c r="AF208" i="29" s="1"/>
  <c r="AF209" i="29" s="1"/>
  <c r="AF210" i="29" s="1"/>
  <c r="AF211" i="29" s="1"/>
  <c r="AF212" i="29" s="1"/>
  <c r="AF213" i="29" s="1"/>
  <c r="AF214" i="29" s="1"/>
  <c r="AF215" i="29" s="1"/>
  <c r="AF216" i="29" s="1"/>
  <c r="AF217" i="29" s="1"/>
  <c r="AF218" i="29" s="1"/>
  <c r="AI218" i="29"/>
  <c r="AI219" i="29"/>
  <c r="AI220" i="29" s="1"/>
  <c r="AI221" i="29" s="1"/>
  <c r="AI222" i="29" s="1"/>
  <c r="AI223" i="29" s="1"/>
  <c r="AI224" i="29" s="1"/>
  <c r="AI225" i="29" s="1"/>
  <c r="AI226" i="29" s="1"/>
  <c r="AI227" i="29" s="1"/>
  <c r="AI228" i="29" s="1"/>
  <c r="AI229" i="29" s="1"/>
  <c r="AI230" i="29" s="1"/>
  <c r="AI231" i="29" s="1"/>
  <c r="AI232" i="29" s="1"/>
  <c r="AI233" i="29" s="1"/>
  <c r="AI234" i="29" s="1"/>
  <c r="AI235" i="29" s="1"/>
  <c r="AI236" i="29" s="1"/>
  <c r="AQ142" i="29"/>
  <c r="AQ143" i="29" s="1"/>
  <c r="AQ144" i="29" s="1"/>
  <c r="AQ145" i="29" s="1"/>
  <c r="AQ146" i="29" s="1"/>
  <c r="AQ147" i="29" s="1"/>
  <c r="AQ148" i="29" s="1"/>
  <c r="AQ149" i="29" s="1"/>
  <c r="AQ150" i="29" s="1"/>
  <c r="AQ151" i="29" s="1"/>
  <c r="AQ141" i="29"/>
  <c r="AR142" i="29"/>
  <c r="AR143" i="29" s="1"/>
  <c r="AR144" i="29" s="1"/>
  <c r="AR145" i="29" s="1"/>
  <c r="AR146" i="29" s="1"/>
  <c r="AR147" i="29" s="1"/>
  <c r="AR148" i="29" s="1"/>
  <c r="AR149" i="29" s="1"/>
  <c r="AR150" i="29" s="1"/>
  <c r="AR151" i="29" s="1"/>
  <c r="AR141" i="29"/>
  <c r="AP152" i="29"/>
  <c r="AP153" i="29"/>
  <c r="AP154" i="29" s="1"/>
  <c r="AP155" i="29" s="1"/>
  <c r="AP156" i="29" s="1"/>
  <c r="AP157" i="29" s="1"/>
  <c r="AP158" i="29" s="1"/>
  <c r="AP159" i="29" s="1"/>
  <c r="AP160" i="29" s="1"/>
  <c r="AP161" i="29" s="1"/>
  <c r="AP162" i="29" s="1"/>
  <c r="AP163" i="29" s="1"/>
  <c r="AP164" i="29" s="1"/>
  <c r="AO153" i="29"/>
  <c r="AO154" i="29" s="1"/>
  <c r="AO155" i="29" s="1"/>
  <c r="AO156" i="29" s="1"/>
  <c r="AO157" i="29" s="1"/>
  <c r="AO158" i="29" s="1"/>
  <c r="AO159" i="29" s="1"/>
  <c r="AO160" i="29" s="1"/>
  <c r="AO161" i="29" s="1"/>
  <c r="AO162" i="29" s="1"/>
  <c r="AO163" i="29" s="1"/>
  <c r="AO164" i="29" s="1"/>
  <c r="AO152" i="29"/>
  <c r="AJ200" i="29"/>
  <c r="AJ201" i="29" s="1"/>
  <c r="AJ202" i="29" s="1"/>
  <c r="AJ203" i="29" s="1"/>
  <c r="AJ204" i="29" s="1"/>
  <c r="AJ205" i="29" s="1"/>
  <c r="AJ206" i="29" s="1"/>
  <c r="AJ207" i="29" s="1"/>
  <c r="AJ208" i="29" s="1"/>
  <c r="AJ209" i="29" s="1"/>
  <c r="AJ210" i="29" s="1"/>
  <c r="AJ211" i="29" s="1"/>
  <c r="AJ212" i="29" s="1"/>
  <c r="AJ213" i="29" s="1"/>
  <c r="AJ214" i="29" s="1"/>
  <c r="AJ215" i="29" s="1"/>
  <c r="AJ216" i="29" s="1"/>
  <c r="AJ217" i="29" s="1"/>
  <c r="AJ199" i="29"/>
  <c r="AH220" i="29"/>
  <c r="AH221" i="29" s="1"/>
  <c r="AH222" i="29" s="1"/>
  <c r="AH223" i="29" s="1"/>
  <c r="AH224" i="29" s="1"/>
  <c r="AH225" i="29" s="1"/>
  <c r="AH226" i="29" s="1"/>
  <c r="AH227" i="29" s="1"/>
  <c r="AH228" i="29" s="1"/>
  <c r="AH229" i="29" s="1"/>
  <c r="AH230" i="29" s="1"/>
  <c r="AH231" i="29" s="1"/>
  <c r="AH232" i="29" s="1"/>
  <c r="AH233" i="29" s="1"/>
  <c r="AH234" i="29" s="1"/>
  <c r="AH235" i="29" s="1"/>
  <c r="AH236" i="29" s="1"/>
  <c r="AH237" i="29" s="1"/>
  <c r="AH238" i="29" s="1"/>
  <c r="AH239" i="29" s="1"/>
  <c r="AH219" i="29"/>
  <c r="AG220" i="29"/>
  <c r="AG221" i="29" s="1"/>
  <c r="AG222" i="29" s="1"/>
  <c r="AG223" i="29" s="1"/>
  <c r="AG224" i="29" s="1"/>
  <c r="AG225" i="29" s="1"/>
  <c r="AG226" i="29" s="1"/>
  <c r="AG227" i="29" s="1"/>
  <c r="AG228" i="29" s="1"/>
  <c r="AG229" i="29" s="1"/>
  <c r="AG230" i="29" s="1"/>
  <c r="AG231" i="29" s="1"/>
  <c r="AG232" i="29" s="1"/>
  <c r="AG233" i="29" s="1"/>
  <c r="AG234" i="29" s="1"/>
  <c r="AG235" i="29" s="1"/>
  <c r="AG236" i="29" s="1"/>
  <c r="AG237" i="29" s="1"/>
  <c r="AG238" i="29" s="1"/>
  <c r="AG239" i="29" s="1"/>
  <c r="AG219" i="29"/>
  <c r="AE248" i="29"/>
  <c r="AE249" i="29"/>
  <c r="AE250" i="29" s="1"/>
  <c r="AE251" i="29" s="1"/>
  <c r="AE252" i="29" s="1"/>
  <c r="AE253" i="29" s="1"/>
  <c r="AE254" i="29" s="1"/>
  <c r="AE255" i="29" s="1"/>
  <c r="AE256" i="29" s="1"/>
  <c r="AE257" i="29" s="1"/>
  <c r="AE258" i="29" s="1"/>
  <c r="AE259" i="29" s="1"/>
  <c r="AE260" i="29" s="1"/>
  <c r="AE261" i="29" s="1"/>
  <c r="AE262" i="29" s="1"/>
  <c r="AE263" i="29" s="1"/>
  <c r="AE264" i="29" s="1"/>
  <c r="AE265" i="29" s="1"/>
  <c r="AE266" i="29" s="1"/>
  <c r="AE267" i="29" s="1"/>
  <c r="AE268" i="29" s="1"/>
  <c r="AE269" i="29" s="1"/>
  <c r="AE270" i="29" s="1"/>
  <c r="AE271" i="29" s="1"/>
  <c r="E47" i="29"/>
  <c r="K46" i="29"/>
  <c r="K45" i="29"/>
  <c r="L15" i="29"/>
  <c r="L16" i="29" s="1"/>
  <c r="L17" i="29" s="1"/>
  <c r="L18" i="29" s="1"/>
  <c r="L19" i="29" s="1"/>
  <c r="L20" i="29" s="1"/>
  <c r="D6" i="28"/>
  <c r="AT118" i="29" l="1"/>
  <c r="AT119" i="29" s="1"/>
  <c r="AT120" i="29" s="1"/>
  <c r="AT121" i="29" s="1"/>
  <c r="AT122" i="29" s="1"/>
  <c r="AT123" i="29" s="1"/>
  <c r="AT124" i="29" s="1"/>
  <c r="AT125" i="29" s="1"/>
  <c r="AT117" i="29"/>
  <c r="AS118" i="29"/>
  <c r="AS119" i="29" s="1"/>
  <c r="AS120" i="29" s="1"/>
  <c r="AS121" i="29" s="1"/>
  <c r="AS122" i="29" s="1"/>
  <c r="AS123" i="29" s="1"/>
  <c r="AS124" i="29" s="1"/>
  <c r="AS125" i="29" s="1"/>
  <c r="AS117" i="29"/>
  <c r="AM205" i="29"/>
  <c r="AM206" i="29" s="1"/>
  <c r="AM207" i="29" s="1"/>
  <c r="AM208" i="29" s="1"/>
  <c r="AM209" i="29" s="1"/>
  <c r="AM210" i="29" s="1"/>
  <c r="AM211" i="29" s="1"/>
  <c r="AM212" i="29" s="1"/>
  <c r="AM213" i="29" s="1"/>
  <c r="AM214" i="29" s="1"/>
  <c r="AM215" i="29" s="1"/>
  <c r="AM216" i="29" s="1"/>
  <c r="AM217" i="29" s="1"/>
  <c r="AM218" i="29" s="1"/>
  <c r="AM204" i="29"/>
  <c r="AL231" i="29"/>
  <c r="AL232" i="29" s="1"/>
  <c r="AL233" i="29" s="1"/>
  <c r="AL234" i="29" s="1"/>
  <c r="AL235" i="29" s="1"/>
  <c r="AL236" i="29" s="1"/>
  <c r="AL237" i="29" s="1"/>
  <c r="AL238" i="29" s="1"/>
  <c r="AL239" i="29" s="1"/>
  <c r="AL240" i="29" s="1"/>
  <c r="AL241" i="29" s="1"/>
  <c r="AL242" i="29" s="1"/>
  <c r="AL243" i="29" s="1"/>
  <c r="AL244" i="29" s="1"/>
  <c r="AL245" i="29" s="1"/>
  <c r="AL246" i="29" s="1"/>
  <c r="AL230" i="29"/>
  <c r="AN205" i="29"/>
  <c r="AN206" i="29" s="1"/>
  <c r="AN207" i="29" s="1"/>
  <c r="AN208" i="29" s="1"/>
  <c r="AN209" i="29" s="1"/>
  <c r="AN210" i="29" s="1"/>
  <c r="AN211" i="29" s="1"/>
  <c r="AN212" i="29" s="1"/>
  <c r="AN213" i="29" s="1"/>
  <c r="AN214" i="29" s="1"/>
  <c r="AN215" i="29" s="1"/>
  <c r="AN216" i="29" s="1"/>
  <c r="AN217" i="29" s="1"/>
  <c r="AN218" i="29" s="1"/>
  <c r="AN204" i="29"/>
  <c r="AK231" i="29"/>
  <c r="AK232" i="29" s="1"/>
  <c r="AK233" i="29" s="1"/>
  <c r="AK234" i="29" s="1"/>
  <c r="AK235" i="29" s="1"/>
  <c r="AK236" i="29" s="1"/>
  <c r="AK237" i="29" s="1"/>
  <c r="AK238" i="29" s="1"/>
  <c r="AK239" i="29" s="1"/>
  <c r="AK240" i="29" s="1"/>
  <c r="AK241" i="29" s="1"/>
  <c r="AK242" i="29" s="1"/>
  <c r="AK243" i="29" s="1"/>
  <c r="AK244" i="29" s="1"/>
  <c r="AK245" i="29" s="1"/>
  <c r="AK246" i="29" s="1"/>
  <c r="AK230" i="29"/>
  <c r="AI237" i="29"/>
  <c r="AI238" i="29"/>
  <c r="AI239" i="29" s="1"/>
  <c r="AI240" i="29" s="1"/>
  <c r="AI241" i="29" s="1"/>
  <c r="AI242" i="29" s="1"/>
  <c r="AI243" i="29" s="1"/>
  <c r="AI244" i="29" s="1"/>
  <c r="AI245" i="29" s="1"/>
  <c r="AI246" i="29" s="1"/>
  <c r="AI247" i="29" s="1"/>
  <c r="AI248" i="29" s="1"/>
  <c r="AI249" i="29" s="1"/>
  <c r="AI250" i="29" s="1"/>
  <c r="AI251" i="29" s="1"/>
  <c r="AI252" i="29" s="1"/>
  <c r="AI253" i="29" s="1"/>
  <c r="AI254" i="29" s="1"/>
  <c r="AI255" i="29" s="1"/>
  <c r="AF219" i="29"/>
  <c r="AF220" i="29"/>
  <c r="AF221" i="29" s="1"/>
  <c r="AF222" i="29" s="1"/>
  <c r="AF223" i="29" s="1"/>
  <c r="AF224" i="29" s="1"/>
  <c r="AF225" i="29" s="1"/>
  <c r="AF226" i="29" s="1"/>
  <c r="AF227" i="29" s="1"/>
  <c r="AF228" i="29" s="1"/>
  <c r="AF229" i="29" s="1"/>
  <c r="AF230" i="29" s="1"/>
  <c r="AF231" i="29" s="1"/>
  <c r="AF232" i="29" s="1"/>
  <c r="AF233" i="29" s="1"/>
  <c r="AF234" i="29" s="1"/>
  <c r="AF235" i="29" s="1"/>
  <c r="AF236" i="29" s="1"/>
  <c r="AF237" i="29" s="1"/>
  <c r="AF238" i="29" s="1"/>
  <c r="AF239" i="29" s="1"/>
  <c r="AC272" i="29"/>
  <c r="AC273" i="29"/>
  <c r="AC274" i="29" s="1"/>
  <c r="AC275" i="29" s="1"/>
  <c r="AC276" i="29" s="1"/>
  <c r="AC277" i="29" s="1"/>
  <c r="AC278" i="29" s="1"/>
  <c r="AC279" i="29" s="1"/>
  <c r="AC280" i="29" s="1"/>
  <c r="AC281" i="29" s="1"/>
  <c r="AC282" i="29" s="1"/>
  <c r="AC283" i="29" s="1"/>
  <c r="AC284" i="29" s="1"/>
  <c r="AC285" i="29" s="1"/>
  <c r="AC286" i="29" s="1"/>
  <c r="AC287" i="29" s="1"/>
  <c r="AC288" i="29" s="1"/>
  <c r="AC289" i="29" s="1"/>
  <c r="AC290" i="29" s="1"/>
  <c r="AC291" i="29" s="1"/>
  <c r="AC292" i="29" s="1"/>
  <c r="AC293" i="29" s="1"/>
  <c r="AC294" i="29" s="1"/>
  <c r="AC295" i="29" s="1"/>
  <c r="AD272" i="29"/>
  <c r="AD273" i="29"/>
  <c r="AD274" i="29" s="1"/>
  <c r="AD275" i="29" s="1"/>
  <c r="AD276" i="29" s="1"/>
  <c r="AD277" i="29" s="1"/>
  <c r="AD278" i="29" s="1"/>
  <c r="AD279" i="29" s="1"/>
  <c r="AD280" i="29" s="1"/>
  <c r="AD281" i="29" s="1"/>
  <c r="AD282" i="29" s="1"/>
  <c r="AD283" i="29" s="1"/>
  <c r="AD284" i="29" s="1"/>
  <c r="AD285" i="29" s="1"/>
  <c r="AD286" i="29" s="1"/>
  <c r="AD287" i="29" s="1"/>
  <c r="AD288" i="29" s="1"/>
  <c r="AD289" i="29" s="1"/>
  <c r="AD290" i="29" s="1"/>
  <c r="AD291" i="29" s="1"/>
  <c r="AD292" i="29" s="1"/>
  <c r="AD293" i="29" s="1"/>
  <c r="AD294" i="29" s="1"/>
  <c r="AD295" i="29" s="1"/>
  <c r="AR153" i="29"/>
  <c r="AR154" i="29" s="1"/>
  <c r="AR155" i="29" s="1"/>
  <c r="AR156" i="29" s="1"/>
  <c r="AR157" i="29" s="1"/>
  <c r="AR158" i="29" s="1"/>
  <c r="AR159" i="29" s="1"/>
  <c r="AR160" i="29" s="1"/>
  <c r="AR161" i="29" s="1"/>
  <c r="AR162" i="29" s="1"/>
  <c r="AR152" i="29"/>
  <c r="AQ153" i="29"/>
  <c r="AQ154" i="29" s="1"/>
  <c r="AQ155" i="29" s="1"/>
  <c r="AQ156" i="29" s="1"/>
  <c r="AQ157" i="29" s="1"/>
  <c r="AQ158" i="29" s="1"/>
  <c r="AQ159" i="29" s="1"/>
  <c r="AQ160" i="29" s="1"/>
  <c r="AQ161" i="29" s="1"/>
  <c r="AQ162" i="29" s="1"/>
  <c r="AQ152" i="29"/>
  <c r="AO166" i="29"/>
  <c r="AO167" i="29" s="1"/>
  <c r="AO168" i="29" s="1"/>
  <c r="AO169" i="29" s="1"/>
  <c r="AO170" i="29" s="1"/>
  <c r="AO171" i="29" s="1"/>
  <c r="AO172" i="29" s="1"/>
  <c r="AO173" i="29" s="1"/>
  <c r="AO174" i="29" s="1"/>
  <c r="AO175" i="29" s="1"/>
  <c r="AO176" i="29" s="1"/>
  <c r="AO177" i="29" s="1"/>
  <c r="AO165" i="29"/>
  <c r="AP166" i="29"/>
  <c r="AP167" i="29" s="1"/>
  <c r="AP168" i="29" s="1"/>
  <c r="AP169" i="29" s="1"/>
  <c r="AP170" i="29" s="1"/>
  <c r="AP171" i="29" s="1"/>
  <c r="AP172" i="29" s="1"/>
  <c r="AP173" i="29" s="1"/>
  <c r="AP174" i="29" s="1"/>
  <c r="AP175" i="29" s="1"/>
  <c r="AP176" i="29" s="1"/>
  <c r="AP177" i="29" s="1"/>
  <c r="AP165" i="29"/>
  <c r="AJ218" i="29"/>
  <c r="AJ219" i="29"/>
  <c r="AJ220" i="29" s="1"/>
  <c r="AJ221" i="29" s="1"/>
  <c r="AJ222" i="29" s="1"/>
  <c r="AJ223" i="29" s="1"/>
  <c r="AJ224" i="29" s="1"/>
  <c r="AJ225" i="29" s="1"/>
  <c r="AJ226" i="29" s="1"/>
  <c r="AJ227" i="29" s="1"/>
  <c r="AJ228" i="29" s="1"/>
  <c r="AJ229" i="29" s="1"/>
  <c r="AJ230" i="29" s="1"/>
  <c r="AJ231" i="29" s="1"/>
  <c r="AJ232" i="29" s="1"/>
  <c r="AJ233" i="29" s="1"/>
  <c r="AJ234" i="29" s="1"/>
  <c r="AJ235" i="29" s="1"/>
  <c r="AJ236" i="29" s="1"/>
  <c r="AG241" i="29"/>
  <c r="AG242" i="29" s="1"/>
  <c r="AG243" i="29" s="1"/>
  <c r="AG244" i="29" s="1"/>
  <c r="AG245" i="29" s="1"/>
  <c r="AG246" i="29" s="1"/>
  <c r="AG247" i="29" s="1"/>
  <c r="AG248" i="29" s="1"/>
  <c r="AG249" i="29" s="1"/>
  <c r="AG250" i="29" s="1"/>
  <c r="AG251" i="29" s="1"/>
  <c r="AG252" i="29" s="1"/>
  <c r="AG253" i="29" s="1"/>
  <c r="AG254" i="29" s="1"/>
  <c r="AG255" i="29" s="1"/>
  <c r="AG256" i="29" s="1"/>
  <c r="AG257" i="29" s="1"/>
  <c r="AG258" i="29" s="1"/>
  <c r="AG259" i="29" s="1"/>
  <c r="AG260" i="29" s="1"/>
  <c r="AG240" i="29"/>
  <c r="AH241" i="29"/>
  <c r="AH242" i="29" s="1"/>
  <c r="AH243" i="29" s="1"/>
  <c r="AH244" i="29" s="1"/>
  <c r="AH245" i="29" s="1"/>
  <c r="AH246" i="29" s="1"/>
  <c r="AH247" i="29" s="1"/>
  <c r="AH248" i="29" s="1"/>
  <c r="AH249" i="29" s="1"/>
  <c r="AH250" i="29" s="1"/>
  <c r="AH251" i="29" s="1"/>
  <c r="AH252" i="29" s="1"/>
  <c r="AH253" i="29" s="1"/>
  <c r="AH254" i="29" s="1"/>
  <c r="AH255" i="29" s="1"/>
  <c r="AH256" i="29" s="1"/>
  <c r="AH257" i="29" s="1"/>
  <c r="AH258" i="29" s="1"/>
  <c r="AH259" i="29" s="1"/>
  <c r="AH260" i="29" s="1"/>
  <c r="AH240" i="29"/>
  <c r="AE272" i="29"/>
  <c r="AE273" i="29"/>
  <c r="AE274" i="29" s="1"/>
  <c r="AE275" i="29" s="1"/>
  <c r="AE276" i="29" s="1"/>
  <c r="AE277" i="29" s="1"/>
  <c r="AE278" i="29" s="1"/>
  <c r="AE279" i="29" s="1"/>
  <c r="AE280" i="29" s="1"/>
  <c r="AE281" i="29" s="1"/>
  <c r="AE282" i="29" s="1"/>
  <c r="AE283" i="29" s="1"/>
  <c r="AE284" i="29" s="1"/>
  <c r="AE285" i="29" s="1"/>
  <c r="AE286" i="29" s="1"/>
  <c r="AE287" i="29" s="1"/>
  <c r="AE288" i="29" s="1"/>
  <c r="AE289" i="29" s="1"/>
  <c r="AE290" i="29" s="1"/>
  <c r="AE291" i="29" s="1"/>
  <c r="AE292" i="29" s="1"/>
  <c r="AE293" i="29" s="1"/>
  <c r="AE294" i="29" s="1"/>
  <c r="AE295" i="29" s="1"/>
  <c r="E48" i="29"/>
  <c r="F47" i="29"/>
  <c r="K22" i="29"/>
  <c r="P3" i="9"/>
  <c r="AD12" i="9"/>
  <c r="AD13" i="9"/>
  <c r="AD14" i="9"/>
  <c r="AD15" i="9"/>
  <c r="AD16" i="9"/>
  <c r="AD17" i="9"/>
  <c r="AD18" i="9"/>
  <c r="AD19" i="9"/>
  <c r="AD20" i="9"/>
  <c r="AD21" i="9"/>
  <c r="AD22" i="9"/>
  <c r="AD23" i="9"/>
  <c r="AD24" i="9"/>
  <c r="AD25" i="9"/>
  <c r="AD26" i="9"/>
  <c r="AD27" i="9"/>
  <c r="AD28" i="9"/>
  <c r="AD29" i="9"/>
  <c r="AD30" i="9"/>
  <c r="AD31" i="9"/>
  <c r="AD32" i="9"/>
  <c r="AD33" i="9"/>
  <c r="AD34" i="9"/>
  <c r="AD35" i="9"/>
  <c r="AD36" i="9"/>
  <c r="AD37" i="9"/>
  <c r="AD38" i="9"/>
  <c r="AD39" i="9"/>
  <c r="AD40" i="9"/>
  <c r="AD41" i="9"/>
  <c r="AD42" i="9"/>
  <c r="AD43" i="9"/>
  <c r="AD44" i="9"/>
  <c r="AD45" i="9"/>
  <c r="V140" i="9"/>
  <c r="V139" i="9"/>
  <c r="V138" i="9"/>
  <c r="U138" i="9"/>
  <c r="V137" i="9"/>
  <c r="U137" i="9"/>
  <c r="V136" i="9"/>
  <c r="U136" i="9"/>
  <c r="V135" i="9"/>
  <c r="U135" i="9"/>
  <c r="V134" i="9"/>
  <c r="U134" i="9"/>
  <c r="V133" i="9"/>
  <c r="U133" i="9"/>
  <c r="V132" i="9"/>
  <c r="U132" i="9"/>
  <c r="V131" i="9"/>
  <c r="U131" i="9"/>
  <c r="V130" i="9"/>
  <c r="U130" i="9"/>
  <c r="V129" i="9"/>
  <c r="U129" i="9"/>
  <c r="V128" i="9"/>
  <c r="U128" i="9"/>
  <c r="V127" i="9"/>
  <c r="U127" i="9"/>
  <c r="V126" i="9"/>
  <c r="U126" i="9"/>
  <c r="V125" i="9"/>
  <c r="U125" i="9"/>
  <c r="V124" i="9"/>
  <c r="U124" i="9"/>
  <c r="V123" i="9"/>
  <c r="U123" i="9"/>
  <c r="V122" i="9"/>
  <c r="U122" i="9"/>
  <c r="V121" i="9"/>
  <c r="U121" i="9"/>
  <c r="V120" i="9"/>
  <c r="U120" i="9"/>
  <c r="V119" i="9"/>
  <c r="U119" i="9"/>
  <c r="V118" i="9"/>
  <c r="U118" i="9"/>
  <c r="V117" i="9"/>
  <c r="U117" i="9"/>
  <c r="V116" i="9"/>
  <c r="U116" i="9"/>
  <c r="V115" i="9"/>
  <c r="U115" i="9"/>
  <c r="V114" i="9"/>
  <c r="U114" i="9"/>
  <c r="V113" i="9"/>
  <c r="U113" i="9"/>
  <c r="V112" i="9"/>
  <c r="U112" i="9"/>
  <c r="V111" i="9"/>
  <c r="U111" i="9"/>
  <c r="V110" i="9"/>
  <c r="U110" i="9"/>
  <c r="V109" i="9"/>
  <c r="U109" i="9"/>
  <c r="V108" i="9"/>
  <c r="U108" i="9"/>
  <c r="V107" i="9"/>
  <c r="U107" i="9"/>
  <c r="V106" i="9"/>
  <c r="U106" i="9"/>
  <c r="V105" i="9"/>
  <c r="U105" i="9"/>
  <c r="V104" i="9"/>
  <c r="U104" i="9"/>
  <c r="V103" i="9"/>
  <c r="U103" i="9"/>
  <c r="V102" i="9"/>
  <c r="U102" i="9"/>
  <c r="V101" i="9"/>
  <c r="U101" i="9"/>
  <c r="V100" i="9"/>
  <c r="U100" i="9"/>
  <c r="V99" i="9"/>
  <c r="U99" i="9"/>
  <c r="V98" i="9"/>
  <c r="U98" i="9"/>
  <c r="V97" i="9"/>
  <c r="U97" i="9"/>
  <c r="V96" i="9"/>
  <c r="U96" i="9"/>
  <c r="V95" i="9"/>
  <c r="U95" i="9"/>
  <c r="V94" i="9"/>
  <c r="U94" i="9"/>
  <c r="V93" i="9"/>
  <c r="U93" i="9"/>
  <c r="V92" i="9"/>
  <c r="U92" i="9"/>
  <c r="V91" i="9"/>
  <c r="U91" i="9"/>
  <c r="V90" i="9"/>
  <c r="U90" i="9"/>
  <c r="V89" i="9"/>
  <c r="U89" i="9"/>
  <c r="V88" i="9"/>
  <c r="U88" i="9"/>
  <c r="V87" i="9"/>
  <c r="U87" i="9"/>
  <c r="V86" i="9"/>
  <c r="U86" i="9"/>
  <c r="V85" i="9"/>
  <c r="U85" i="9"/>
  <c r="V84" i="9"/>
  <c r="U84" i="9"/>
  <c r="V83" i="9"/>
  <c r="U83" i="9"/>
  <c r="V82" i="9"/>
  <c r="U82" i="9"/>
  <c r="V81" i="9"/>
  <c r="U81" i="9"/>
  <c r="V80" i="9"/>
  <c r="U80" i="9"/>
  <c r="V79" i="9"/>
  <c r="U79" i="9"/>
  <c r="V78" i="9"/>
  <c r="U78" i="9"/>
  <c r="V77" i="9"/>
  <c r="U77" i="9"/>
  <c r="V76" i="9"/>
  <c r="U76" i="9"/>
  <c r="V75" i="9"/>
  <c r="U75" i="9"/>
  <c r="V74" i="9"/>
  <c r="U74" i="9"/>
  <c r="V73" i="9"/>
  <c r="U73" i="9"/>
  <c r="V72" i="9"/>
  <c r="U72" i="9"/>
  <c r="V71" i="9"/>
  <c r="U71" i="9"/>
  <c r="V70" i="9"/>
  <c r="U70" i="9"/>
  <c r="V69" i="9"/>
  <c r="U69" i="9"/>
  <c r="V68" i="9"/>
  <c r="U68" i="9"/>
  <c r="V67" i="9"/>
  <c r="U67" i="9"/>
  <c r="V66" i="9"/>
  <c r="U66" i="9"/>
  <c r="V65" i="9"/>
  <c r="U65" i="9"/>
  <c r="V64" i="9"/>
  <c r="U64" i="9"/>
  <c r="V63" i="9"/>
  <c r="U63" i="9"/>
  <c r="V62" i="9"/>
  <c r="U62" i="9"/>
  <c r="V61" i="9"/>
  <c r="U61" i="9"/>
  <c r="V60" i="9"/>
  <c r="U60" i="9"/>
  <c r="V59" i="9"/>
  <c r="U59" i="9"/>
  <c r="V58" i="9"/>
  <c r="U58" i="9"/>
  <c r="V57" i="9"/>
  <c r="U57" i="9"/>
  <c r="V56" i="9"/>
  <c r="U56" i="9"/>
  <c r="V55" i="9"/>
  <c r="U55" i="9"/>
  <c r="V54" i="9"/>
  <c r="U54" i="9"/>
  <c r="V53" i="9"/>
  <c r="U53" i="9"/>
  <c r="V52" i="9"/>
  <c r="U52" i="9"/>
  <c r="V51" i="9"/>
  <c r="U51" i="9"/>
  <c r="V50" i="9"/>
  <c r="U50" i="9"/>
  <c r="V49" i="9"/>
  <c r="U49" i="9"/>
  <c r="V48" i="9"/>
  <c r="U48" i="9"/>
  <c r="V47" i="9"/>
  <c r="U47" i="9"/>
  <c r="V46" i="9"/>
  <c r="U46" i="9"/>
  <c r="V45" i="9"/>
  <c r="U45" i="9"/>
  <c r="V44" i="9"/>
  <c r="U44" i="9"/>
  <c r="V43" i="9"/>
  <c r="U43" i="9"/>
  <c r="V42" i="9"/>
  <c r="U42" i="9"/>
  <c r="V41" i="9"/>
  <c r="U41" i="9"/>
  <c r="V40" i="9"/>
  <c r="U40" i="9"/>
  <c r="V39" i="9"/>
  <c r="U39" i="9"/>
  <c r="V38" i="9"/>
  <c r="U38" i="9"/>
  <c r="V37" i="9"/>
  <c r="U37" i="9"/>
  <c r="V36" i="9"/>
  <c r="U36" i="9"/>
  <c r="V35" i="9"/>
  <c r="U35" i="9"/>
  <c r="V34" i="9"/>
  <c r="U34" i="9"/>
  <c r="V33" i="9"/>
  <c r="U33" i="9"/>
  <c r="V32" i="9"/>
  <c r="U32" i="9"/>
  <c r="V31" i="9"/>
  <c r="U31" i="9"/>
  <c r="V30" i="9"/>
  <c r="U30" i="9"/>
  <c r="V29" i="9"/>
  <c r="U29" i="9"/>
  <c r="V28" i="9"/>
  <c r="U28" i="9"/>
  <c r="V27" i="9"/>
  <c r="U27" i="9"/>
  <c r="V26" i="9"/>
  <c r="U26" i="9"/>
  <c r="V25" i="9"/>
  <c r="U25" i="9"/>
  <c r="V24" i="9"/>
  <c r="U24" i="9"/>
  <c r="V23" i="9"/>
  <c r="U23" i="9"/>
  <c r="V22" i="9"/>
  <c r="U22" i="9"/>
  <c r="V21" i="9"/>
  <c r="U21" i="9"/>
  <c r="V20" i="9"/>
  <c r="U20" i="9"/>
  <c r="V19" i="9"/>
  <c r="U19" i="9"/>
  <c r="V18" i="9"/>
  <c r="U18" i="9"/>
  <c r="V17" i="9"/>
  <c r="U17" i="9"/>
  <c r="V16" i="9"/>
  <c r="U16" i="9"/>
  <c r="K4" i="9"/>
  <c r="T3" i="9"/>
  <c r="R3" i="9"/>
  <c r="N3" i="9"/>
  <c r="AS127" i="29" l="1"/>
  <c r="AS128" i="29" s="1"/>
  <c r="AS129" i="29" s="1"/>
  <c r="AS130" i="29" s="1"/>
  <c r="AS131" i="29" s="1"/>
  <c r="AS132" i="29" s="1"/>
  <c r="AS133" i="29" s="1"/>
  <c r="AS134" i="29" s="1"/>
  <c r="AS126" i="29"/>
  <c r="AT127" i="29"/>
  <c r="AT128" i="29" s="1"/>
  <c r="AT129" i="29" s="1"/>
  <c r="AT130" i="29" s="1"/>
  <c r="AT131" i="29" s="1"/>
  <c r="AT132" i="29" s="1"/>
  <c r="AT133" i="29" s="1"/>
  <c r="AT134" i="29" s="1"/>
  <c r="AT126" i="29"/>
  <c r="AK248" i="29"/>
  <c r="AK249" i="29" s="1"/>
  <c r="AK250" i="29" s="1"/>
  <c r="AK251" i="29" s="1"/>
  <c r="AK252" i="29" s="1"/>
  <c r="AK253" i="29" s="1"/>
  <c r="AK254" i="29" s="1"/>
  <c r="AK255" i="29" s="1"/>
  <c r="AK256" i="29" s="1"/>
  <c r="AK257" i="29" s="1"/>
  <c r="AK258" i="29" s="1"/>
  <c r="AK259" i="29" s="1"/>
  <c r="AK260" i="29" s="1"/>
  <c r="AK261" i="29" s="1"/>
  <c r="AK262" i="29" s="1"/>
  <c r="AK263" i="29" s="1"/>
  <c r="AK247" i="29"/>
  <c r="AN220" i="29"/>
  <c r="AN221" i="29" s="1"/>
  <c r="AN222" i="29" s="1"/>
  <c r="AN223" i="29" s="1"/>
  <c r="AN224" i="29" s="1"/>
  <c r="AN225" i="29" s="1"/>
  <c r="AN226" i="29" s="1"/>
  <c r="AN227" i="29" s="1"/>
  <c r="AN228" i="29" s="1"/>
  <c r="AN229" i="29" s="1"/>
  <c r="AN230" i="29" s="1"/>
  <c r="AN231" i="29" s="1"/>
  <c r="AN232" i="29" s="1"/>
  <c r="AN233" i="29" s="1"/>
  <c r="AN219" i="29"/>
  <c r="AL248" i="29"/>
  <c r="AL249" i="29" s="1"/>
  <c r="AL250" i="29" s="1"/>
  <c r="AL251" i="29" s="1"/>
  <c r="AL252" i="29" s="1"/>
  <c r="AL253" i="29" s="1"/>
  <c r="AL254" i="29" s="1"/>
  <c r="AL255" i="29" s="1"/>
  <c r="AL256" i="29" s="1"/>
  <c r="AL257" i="29" s="1"/>
  <c r="AL258" i="29" s="1"/>
  <c r="AL259" i="29" s="1"/>
  <c r="AL260" i="29" s="1"/>
  <c r="AL261" i="29" s="1"/>
  <c r="AL262" i="29" s="1"/>
  <c r="AL263" i="29" s="1"/>
  <c r="AL247" i="29"/>
  <c r="AM220" i="29"/>
  <c r="AM221" i="29" s="1"/>
  <c r="AM222" i="29" s="1"/>
  <c r="AM223" i="29" s="1"/>
  <c r="AM224" i="29" s="1"/>
  <c r="AM225" i="29" s="1"/>
  <c r="AM226" i="29" s="1"/>
  <c r="AM227" i="29" s="1"/>
  <c r="AM228" i="29" s="1"/>
  <c r="AM229" i="29" s="1"/>
  <c r="AM230" i="29" s="1"/>
  <c r="AM231" i="29" s="1"/>
  <c r="AM232" i="29" s="1"/>
  <c r="AM233" i="29" s="1"/>
  <c r="AM219" i="29"/>
  <c r="AD296" i="29"/>
  <c r="AD297" i="29"/>
  <c r="AD298" i="29" s="1"/>
  <c r="AD299" i="29" s="1"/>
  <c r="AD300" i="29" s="1"/>
  <c r="AD301" i="29" s="1"/>
  <c r="AD302" i="29" s="1"/>
  <c r="AD303" i="29" s="1"/>
  <c r="AD304" i="29" s="1"/>
  <c r="AD305" i="29" s="1"/>
  <c r="AD306" i="29" s="1"/>
  <c r="AD307" i="29" s="1"/>
  <c r="AD308" i="29" s="1"/>
  <c r="AD309" i="29" s="1"/>
  <c r="AC296" i="29"/>
  <c r="AC297" i="29"/>
  <c r="AC298" i="29" s="1"/>
  <c r="AC299" i="29" s="1"/>
  <c r="AC300" i="29" s="1"/>
  <c r="AC301" i="29" s="1"/>
  <c r="AC302" i="29" s="1"/>
  <c r="AC303" i="29" s="1"/>
  <c r="AC304" i="29" s="1"/>
  <c r="AC305" i="29" s="1"/>
  <c r="AC306" i="29" s="1"/>
  <c r="AC307" i="29" s="1"/>
  <c r="AC308" i="29" s="1"/>
  <c r="AC309" i="29" s="1"/>
  <c r="AF240" i="29"/>
  <c r="AF241" i="29"/>
  <c r="AF242" i="29" s="1"/>
  <c r="AF243" i="29" s="1"/>
  <c r="AF244" i="29" s="1"/>
  <c r="AF245" i="29" s="1"/>
  <c r="AF246" i="29" s="1"/>
  <c r="AF247" i="29" s="1"/>
  <c r="AF248" i="29" s="1"/>
  <c r="AF249" i="29" s="1"/>
  <c r="AF250" i="29" s="1"/>
  <c r="AF251" i="29" s="1"/>
  <c r="AF252" i="29" s="1"/>
  <c r="AF253" i="29" s="1"/>
  <c r="AF254" i="29" s="1"/>
  <c r="AF255" i="29" s="1"/>
  <c r="AF256" i="29" s="1"/>
  <c r="AF257" i="29" s="1"/>
  <c r="AF258" i="29" s="1"/>
  <c r="AF259" i="29" s="1"/>
  <c r="AF260" i="29" s="1"/>
  <c r="AI256" i="29"/>
  <c r="AI257" i="29"/>
  <c r="AI258" i="29" s="1"/>
  <c r="AI259" i="29" s="1"/>
  <c r="AI260" i="29" s="1"/>
  <c r="AI261" i="29" s="1"/>
  <c r="AI262" i="29" s="1"/>
  <c r="AI263" i="29" s="1"/>
  <c r="AI264" i="29" s="1"/>
  <c r="AI265" i="29" s="1"/>
  <c r="AI266" i="29" s="1"/>
  <c r="AI267" i="29" s="1"/>
  <c r="AI268" i="29" s="1"/>
  <c r="AI269" i="29" s="1"/>
  <c r="AI270" i="29" s="1"/>
  <c r="AI271" i="29" s="1"/>
  <c r="AI272" i="29" s="1"/>
  <c r="AI273" i="29" s="1"/>
  <c r="AI274" i="29" s="1"/>
  <c r="AQ164" i="29"/>
  <c r="AQ165" i="29" s="1"/>
  <c r="AQ166" i="29" s="1"/>
  <c r="AQ167" i="29" s="1"/>
  <c r="AQ168" i="29" s="1"/>
  <c r="AQ169" i="29" s="1"/>
  <c r="AQ170" i="29" s="1"/>
  <c r="AQ171" i="29" s="1"/>
  <c r="AQ172" i="29" s="1"/>
  <c r="AQ173" i="29" s="1"/>
  <c r="AQ163" i="29"/>
  <c r="AR164" i="29"/>
  <c r="AR165" i="29" s="1"/>
  <c r="AR166" i="29" s="1"/>
  <c r="AR167" i="29" s="1"/>
  <c r="AR168" i="29" s="1"/>
  <c r="AR169" i="29" s="1"/>
  <c r="AR170" i="29" s="1"/>
  <c r="AR171" i="29" s="1"/>
  <c r="AR172" i="29" s="1"/>
  <c r="AR173" i="29" s="1"/>
  <c r="AR163" i="29"/>
  <c r="AP178" i="29"/>
  <c r="AP179" i="29"/>
  <c r="AP180" i="29" s="1"/>
  <c r="AP181" i="29" s="1"/>
  <c r="AP182" i="29" s="1"/>
  <c r="AP183" i="29" s="1"/>
  <c r="AP184" i="29" s="1"/>
  <c r="AP185" i="29" s="1"/>
  <c r="AP186" i="29" s="1"/>
  <c r="AP187" i="29" s="1"/>
  <c r="AP188" i="29" s="1"/>
  <c r="AP189" i="29" s="1"/>
  <c r="AP190" i="29" s="1"/>
  <c r="AO179" i="29"/>
  <c r="AO180" i="29" s="1"/>
  <c r="AO181" i="29" s="1"/>
  <c r="AO182" i="29" s="1"/>
  <c r="AO183" i="29" s="1"/>
  <c r="AO184" i="29" s="1"/>
  <c r="AO185" i="29" s="1"/>
  <c r="AO186" i="29" s="1"/>
  <c r="AO187" i="29" s="1"/>
  <c r="AO188" i="29" s="1"/>
  <c r="AO189" i="29" s="1"/>
  <c r="AO190" i="29" s="1"/>
  <c r="AO178" i="29"/>
  <c r="AJ238" i="29"/>
  <c r="AJ239" i="29" s="1"/>
  <c r="AJ240" i="29" s="1"/>
  <c r="AJ241" i="29" s="1"/>
  <c r="AJ242" i="29" s="1"/>
  <c r="AJ243" i="29" s="1"/>
  <c r="AJ244" i="29" s="1"/>
  <c r="AJ245" i="29" s="1"/>
  <c r="AJ246" i="29" s="1"/>
  <c r="AJ247" i="29" s="1"/>
  <c r="AJ248" i="29" s="1"/>
  <c r="AJ249" i="29" s="1"/>
  <c r="AJ250" i="29" s="1"/>
  <c r="AJ251" i="29" s="1"/>
  <c r="AJ252" i="29" s="1"/>
  <c r="AJ253" i="29" s="1"/>
  <c r="AJ254" i="29" s="1"/>
  <c r="AJ255" i="29" s="1"/>
  <c r="AJ237" i="29"/>
  <c r="AH262" i="29"/>
  <c r="AH263" i="29" s="1"/>
  <c r="AH264" i="29" s="1"/>
  <c r="AH265" i="29" s="1"/>
  <c r="AH266" i="29" s="1"/>
  <c r="AH267" i="29" s="1"/>
  <c r="AH268" i="29" s="1"/>
  <c r="AH269" i="29" s="1"/>
  <c r="AH270" i="29" s="1"/>
  <c r="AH271" i="29" s="1"/>
  <c r="AH272" i="29" s="1"/>
  <c r="AH273" i="29" s="1"/>
  <c r="AH274" i="29" s="1"/>
  <c r="AH275" i="29" s="1"/>
  <c r="AH276" i="29" s="1"/>
  <c r="AH277" i="29" s="1"/>
  <c r="AH278" i="29" s="1"/>
  <c r="AH279" i="29" s="1"/>
  <c r="AH280" i="29" s="1"/>
  <c r="AH281" i="29" s="1"/>
  <c r="AH261" i="29"/>
  <c r="AG262" i="29"/>
  <c r="AG263" i="29" s="1"/>
  <c r="AG264" i="29" s="1"/>
  <c r="AG265" i="29" s="1"/>
  <c r="AG266" i="29" s="1"/>
  <c r="AG267" i="29" s="1"/>
  <c r="AG268" i="29" s="1"/>
  <c r="AG269" i="29" s="1"/>
  <c r="AG270" i="29" s="1"/>
  <c r="AG271" i="29" s="1"/>
  <c r="AG272" i="29" s="1"/>
  <c r="AG273" i="29" s="1"/>
  <c r="AG274" i="29" s="1"/>
  <c r="AG275" i="29" s="1"/>
  <c r="AG276" i="29" s="1"/>
  <c r="AG277" i="29" s="1"/>
  <c r="AG278" i="29" s="1"/>
  <c r="AG279" i="29" s="1"/>
  <c r="AG280" i="29" s="1"/>
  <c r="AG281" i="29" s="1"/>
  <c r="AG261" i="29"/>
  <c r="AE296" i="29"/>
  <c r="AE297" i="29"/>
  <c r="AE298" i="29" s="1"/>
  <c r="AE299" i="29" s="1"/>
  <c r="AE300" i="29" s="1"/>
  <c r="AE301" i="29" s="1"/>
  <c r="AE302" i="29" s="1"/>
  <c r="AE303" i="29" s="1"/>
  <c r="AE304" i="29" s="1"/>
  <c r="AE305" i="29" s="1"/>
  <c r="AE306" i="29" s="1"/>
  <c r="AE307" i="29" s="1"/>
  <c r="AE308" i="29" s="1"/>
  <c r="AE309" i="29" s="1"/>
  <c r="E49" i="29"/>
  <c r="F48" i="29"/>
  <c r="K48" i="29" s="1"/>
  <c r="K47" i="29"/>
  <c r="V10" i="9"/>
  <c r="U10" i="9" s="1"/>
  <c r="V13" i="9"/>
  <c r="U13" i="9" s="1"/>
  <c r="V12" i="9"/>
  <c r="U12" i="9" s="1"/>
  <c r="V11" i="9"/>
  <c r="U11" i="9" s="1"/>
  <c r="V6" i="9"/>
  <c r="U6" i="9" s="1"/>
  <c r="V14" i="9"/>
  <c r="U14" i="9" s="1"/>
  <c r="V8" i="9"/>
  <c r="U8" i="9" s="1"/>
  <c r="V15" i="9"/>
  <c r="U15" i="9" s="1"/>
  <c r="V9" i="9"/>
  <c r="U9" i="9" s="1"/>
  <c r="V7" i="9"/>
  <c r="U7" i="9" s="1"/>
  <c r="AT136" i="29" l="1"/>
  <c r="AT137" i="29" s="1"/>
  <c r="AT138" i="29" s="1"/>
  <c r="AT139" i="29" s="1"/>
  <c r="AT140" i="29" s="1"/>
  <c r="AT141" i="29" s="1"/>
  <c r="AT142" i="29" s="1"/>
  <c r="AT143" i="29" s="1"/>
  <c r="AT135" i="29"/>
  <c r="AS136" i="29"/>
  <c r="AS137" i="29" s="1"/>
  <c r="AS138" i="29" s="1"/>
  <c r="AS139" i="29" s="1"/>
  <c r="AS140" i="29" s="1"/>
  <c r="AS141" i="29" s="1"/>
  <c r="AS142" i="29" s="1"/>
  <c r="AS143" i="29" s="1"/>
  <c r="AS135" i="29"/>
  <c r="AM235" i="29"/>
  <c r="AM236" i="29" s="1"/>
  <c r="AM237" i="29" s="1"/>
  <c r="AM238" i="29" s="1"/>
  <c r="AM239" i="29" s="1"/>
  <c r="AM240" i="29" s="1"/>
  <c r="AM241" i="29" s="1"/>
  <c r="AM242" i="29" s="1"/>
  <c r="AM243" i="29" s="1"/>
  <c r="AM244" i="29" s="1"/>
  <c r="AM245" i="29" s="1"/>
  <c r="AM246" i="29" s="1"/>
  <c r="AM247" i="29" s="1"/>
  <c r="AM248" i="29" s="1"/>
  <c r="AM234" i="29"/>
  <c r="AL265" i="29"/>
  <c r="AL266" i="29" s="1"/>
  <c r="AL267" i="29" s="1"/>
  <c r="AL268" i="29" s="1"/>
  <c r="AL269" i="29" s="1"/>
  <c r="AL270" i="29" s="1"/>
  <c r="AL271" i="29" s="1"/>
  <c r="AL272" i="29" s="1"/>
  <c r="AL273" i="29" s="1"/>
  <c r="AL274" i="29" s="1"/>
  <c r="AL275" i="29" s="1"/>
  <c r="AL276" i="29" s="1"/>
  <c r="AL277" i="29" s="1"/>
  <c r="AL278" i="29" s="1"/>
  <c r="AL279" i="29" s="1"/>
  <c r="AL280" i="29" s="1"/>
  <c r="AL264" i="29"/>
  <c r="AN235" i="29"/>
  <c r="AN236" i="29" s="1"/>
  <c r="AN237" i="29" s="1"/>
  <c r="AN238" i="29" s="1"/>
  <c r="AN239" i="29" s="1"/>
  <c r="AN240" i="29" s="1"/>
  <c r="AN241" i="29" s="1"/>
  <c r="AN242" i="29" s="1"/>
  <c r="AN243" i="29" s="1"/>
  <c r="AN244" i="29" s="1"/>
  <c r="AN245" i="29" s="1"/>
  <c r="AN246" i="29" s="1"/>
  <c r="AN247" i="29" s="1"/>
  <c r="AN248" i="29" s="1"/>
  <c r="AN234" i="29"/>
  <c r="AK265" i="29"/>
  <c r="AK266" i="29" s="1"/>
  <c r="AK267" i="29" s="1"/>
  <c r="AK268" i="29" s="1"/>
  <c r="AK269" i="29" s="1"/>
  <c r="AK270" i="29" s="1"/>
  <c r="AK271" i="29" s="1"/>
  <c r="AK272" i="29" s="1"/>
  <c r="AK273" i="29" s="1"/>
  <c r="AK274" i="29" s="1"/>
  <c r="AK275" i="29" s="1"/>
  <c r="AK276" i="29" s="1"/>
  <c r="AK277" i="29" s="1"/>
  <c r="AK278" i="29" s="1"/>
  <c r="AK279" i="29" s="1"/>
  <c r="AK280" i="29" s="1"/>
  <c r="AK264" i="29"/>
  <c r="AI275" i="29"/>
  <c r="AI276" i="29"/>
  <c r="AI277" i="29" s="1"/>
  <c r="AI278" i="29" s="1"/>
  <c r="AI279" i="29" s="1"/>
  <c r="AI280" i="29" s="1"/>
  <c r="AI281" i="29" s="1"/>
  <c r="AI282" i="29" s="1"/>
  <c r="AI283" i="29" s="1"/>
  <c r="AI284" i="29" s="1"/>
  <c r="AI285" i="29" s="1"/>
  <c r="AI286" i="29" s="1"/>
  <c r="AI287" i="29" s="1"/>
  <c r="AI288" i="29" s="1"/>
  <c r="AI289" i="29" s="1"/>
  <c r="AI290" i="29" s="1"/>
  <c r="AI291" i="29" s="1"/>
  <c r="AI292" i="29" s="1"/>
  <c r="AI293" i="29" s="1"/>
  <c r="AF261" i="29"/>
  <c r="AF262" i="29"/>
  <c r="AF263" i="29" s="1"/>
  <c r="AF264" i="29" s="1"/>
  <c r="AF265" i="29" s="1"/>
  <c r="AF266" i="29" s="1"/>
  <c r="AF267" i="29" s="1"/>
  <c r="AF268" i="29" s="1"/>
  <c r="AF269" i="29" s="1"/>
  <c r="AF270" i="29" s="1"/>
  <c r="AF271" i="29" s="1"/>
  <c r="AF272" i="29" s="1"/>
  <c r="AF273" i="29" s="1"/>
  <c r="AF274" i="29" s="1"/>
  <c r="AF275" i="29" s="1"/>
  <c r="AF276" i="29" s="1"/>
  <c r="AF277" i="29" s="1"/>
  <c r="AF278" i="29" s="1"/>
  <c r="AF279" i="29" s="1"/>
  <c r="AF280" i="29" s="1"/>
  <c r="AF281" i="29" s="1"/>
  <c r="AR175" i="29"/>
  <c r="AR176" i="29" s="1"/>
  <c r="AR177" i="29" s="1"/>
  <c r="AR178" i="29" s="1"/>
  <c r="AR179" i="29" s="1"/>
  <c r="AR180" i="29" s="1"/>
  <c r="AR181" i="29" s="1"/>
  <c r="AR182" i="29" s="1"/>
  <c r="AR183" i="29" s="1"/>
  <c r="AR184" i="29" s="1"/>
  <c r="AR174" i="29"/>
  <c r="AQ175" i="29"/>
  <c r="AQ176" i="29" s="1"/>
  <c r="AQ177" i="29" s="1"/>
  <c r="AQ178" i="29" s="1"/>
  <c r="AQ179" i="29" s="1"/>
  <c r="AQ180" i="29" s="1"/>
  <c r="AQ181" i="29" s="1"/>
  <c r="AQ182" i="29" s="1"/>
  <c r="AQ183" i="29" s="1"/>
  <c r="AQ184" i="29" s="1"/>
  <c r="AQ174" i="29"/>
  <c r="AO192" i="29"/>
  <c r="AO193" i="29" s="1"/>
  <c r="AO194" i="29" s="1"/>
  <c r="AO195" i="29" s="1"/>
  <c r="AO196" i="29" s="1"/>
  <c r="AO197" i="29" s="1"/>
  <c r="AO198" i="29" s="1"/>
  <c r="AO199" i="29" s="1"/>
  <c r="AO200" i="29" s="1"/>
  <c r="AO201" i="29" s="1"/>
  <c r="AO202" i="29" s="1"/>
  <c r="AO203" i="29" s="1"/>
  <c r="AO191" i="29"/>
  <c r="AP192" i="29"/>
  <c r="AP193" i="29" s="1"/>
  <c r="AP194" i="29" s="1"/>
  <c r="AP195" i="29" s="1"/>
  <c r="AP196" i="29" s="1"/>
  <c r="AP197" i="29" s="1"/>
  <c r="AP198" i="29" s="1"/>
  <c r="AP199" i="29" s="1"/>
  <c r="AP200" i="29" s="1"/>
  <c r="AP201" i="29" s="1"/>
  <c r="AP202" i="29" s="1"/>
  <c r="AP203" i="29" s="1"/>
  <c r="AP191" i="29"/>
  <c r="AJ256" i="29"/>
  <c r="AJ257" i="29"/>
  <c r="AJ258" i="29" s="1"/>
  <c r="AJ259" i="29" s="1"/>
  <c r="AJ260" i="29" s="1"/>
  <c r="AJ261" i="29" s="1"/>
  <c r="AJ262" i="29" s="1"/>
  <c r="AJ263" i="29" s="1"/>
  <c r="AJ264" i="29" s="1"/>
  <c r="AJ265" i="29" s="1"/>
  <c r="AJ266" i="29" s="1"/>
  <c r="AJ267" i="29" s="1"/>
  <c r="AJ268" i="29" s="1"/>
  <c r="AJ269" i="29" s="1"/>
  <c r="AJ270" i="29" s="1"/>
  <c r="AJ271" i="29" s="1"/>
  <c r="AJ272" i="29" s="1"/>
  <c r="AJ273" i="29" s="1"/>
  <c r="AJ274" i="29" s="1"/>
  <c r="AG283" i="29"/>
  <c r="AG284" i="29" s="1"/>
  <c r="AG285" i="29" s="1"/>
  <c r="AG286" i="29" s="1"/>
  <c r="AG287" i="29" s="1"/>
  <c r="AG288" i="29" s="1"/>
  <c r="AG289" i="29" s="1"/>
  <c r="AG290" i="29" s="1"/>
  <c r="AG291" i="29" s="1"/>
  <c r="AG292" i="29" s="1"/>
  <c r="AG293" i="29" s="1"/>
  <c r="AG294" i="29" s="1"/>
  <c r="AG295" i="29" s="1"/>
  <c r="AG296" i="29" s="1"/>
  <c r="AG297" i="29" s="1"/>
  <c r="AG298" i="29" s="1"/>
  <c r="AG299" i="29" s="1"/>
  <c r="AG300" i="29" s="1"/>
  <c r="AG301" i="29" s="1"/>
  <c r="AG302" i="29" s="1"/>
  <c r="AG282" i="29"/>
  <c r="AH283" i="29"/>
  <c r="AH284" i="29" s="1"/>
  <c r="AH285" i="29" s="1"/>
  <c r="AH286" i="29" s="1"/>
  <c r="AH287" i="29" s="1"/>
  <c r="AH288" i="29" s="1"/>
  <c r="AH289" i="29" s="1"/>
  <c r="AH290" i="29" s="1"/>
  <c r="AH291" i="29" s="1"/>
  <c r="AH292" i="29" s="1"/>
  <c r="AH293" i="29" s="1"/>
  <c r="AH294" i="29" s="1"/>
  <c r="AH295" i="29" s="1"/>
  <c r="AH296" i="29" s="1"/>
  <c r="AH297" i="29" s="1"/>
  <c r="AH298" i="29" s="1"/>
  <c r="AH299" i="29" s="1"/>
  <c r="AH300" i="29" s="1"/>
  <c r="AH301" i="29" s="1"/>
  <c r="AH302" i="29" s="1"/>
  <c r="AH282" i="29"/>
  <c r="E50" i="29"/>
  <c r="F49" i="29"/>
  <c r="P12" i="25"/>
  <c r="P11" i="25"/>
  <c r="P10" i="25"/>
  <c r="P9" i="25"/>
  <c r="P8" i="25"/>
  <c r="P7" i="25"/>
  <c r="N5" i="25"/>
  <c r="G5" i="25"/>
  <c r="M4" i="25"/>
  <c r="L4" i="25"/>
  <c r="G4" i="25"/>
  <c r="I2" i="25"/>
  <c r="O2" i="25"/>
  <c r="O1" i="25"/>
  <c r="G3" i="23"/>
  <c r="N3" i="23" s="1"/>
  <c r="H3" i="23"/>
  <c r="I3" i="23"/>
  <c r="G4" i="23"/>
  <c r="H4" i="23"/>
  <c r="I4" i="23"/>
  <c r="G5" i="23"/>
  <c r="H5" i="23"/>
  <c r="I5" i="23"/>
  <c r="G6" i="23"/>
  <c r="H6" i="23"/>
  <c r="I6" i="23"/>
  <c r="G7" i="23"/>
  <c r="H7" i="23"/>
  <c r="I7" i="23"/>
  <c r="G8" i="23"/>
  <c r="H8" i="23"/>
  <c r="I8" i="23"/>
  <c r="G9" i="23"/>
  <c r="H9" i="23"/>
  <c r="I9" i="23"/>
  <c r="G10" i="23"/>
  <c r="H10" i="23"/>
  <c r="I10" i="23"/>
  <c r="G11" i="23"/>
  <c r="H11" i="23"/>
  <c r="I11" i="23"/>
  <c r="G12" i="23"/>
  <c r="H12" i="23"/>
  <c r="I12" i="23"/>
  <c r="G13" i="23"/>
  <c r="H13" i="23"/>
  <c r="I13" i="23"/>
  <c r="G14" i="23"/>
  <c r="H14" i="23"/>
  <c r="I14" i="23"/>
  <c r="G15" i="23"/>
  <c r="H15" i="23"/>
  <c r="I15" i="23"/>
  <c r="J15" i="23"/>
  <c r="F15" i="23"/>
  <c r="E15" i="23"/>
  <c r="J14" i="23"/>
  <c r="F14" i="23"/>
  <c r="E14" i="23"/>
  <c r="J13" i="23"/>
  <c r="F13" i="23"/>
  <c r="E13" i="23"/>
  <c r="J12" i="23"/>
  <c r="F12" i="23"/>
  <c r="E12" i="23"/>
  <c r="J11" i="23"/>
  <c r="F11" i="23"/>
  <c r="E11" i="23"/>
  <c r="J10" i="23"/>
  <c r="F10" i="23"/>
  <c r="E10" i="23"/>
  <c r="J9" i="23"/>
  <c r="F9" i="23"/>
  <c r="E9" i="23"/>
  <c r="J8" i="23"/>
  <c r="F8" i="23"/>
  <c r="E8" i="23"/>
  <c r="J7" i="23"/>
  <c r="F7" i="23"/>
  <c r="E7" i="23"/>
  <c r="J6" i="23"/>
  <c r="F6" i="23"/>
  <c r="E6" i="23"/>
  <c r="J5" i="23"/>
  <c r="F5" i="23"/>
  <c r="E5" i="23"/>
  <c r="J4" i="23"/>
  <c r="F4" i="23"/>
  <c r="E4" i="23"/>
  <c r="J3" i="23"/>
  <c r="F3" i="23"/>
  <c r="M3" i="23" s="1"/>
  <c r="E3" i="23"/>
  <c r="L3" i="23" s="1"/>
  <c r="L4" i="8"/>
  <c r="AS145" i="29" l="1"/>
  <c r="AS146" i="29" s="1"/>
  <c r="AS147" i="29" s="1"/>
  <c r="AS148" i="29" s="1"/>
  <c r="AS149" i="29" s="1"/>
  <c r="AS150" i="29" s="1"/>
  <c r="AS151" i="29" s="1"/>
  <c r="AS152" i="29" s="1"/>
  <c r="AS144" i="29"/>
  <c r="AT145" i="29"/>
  <c r="AT146" i="29" s="1"/>
  <c r="AT147" i="29" s="1"/>
  <c r="AT148" i="29" s="1"/>
  <c r="AT149" i="29" s="1"/>
  <c r="AT150" i="29" s="1"/>
  <c r="AT151" i="29" s="1"/>
  <c r="AT152" i="29" s="1"/>
  <c r="AT144" i="29"/>
  <c r="AK282" i="29"/>
  <c r="AK283" i="29" s="1"/>
  <c r="AK284" i="29" s="1"/>
  <c r="AK285" i="29" s="1"/>
  <c r="AK286" i="29" s="1"/>
  <c r="AK287" i="29" s="1"/>
  <c r="AK288" i="29" s="1"/>
  <c r="AK289" i="29" s="1"/>
  <c r="AK290" i="29" s="1"/>
  <c r="AK291" i="29" s="1"/>
  <c r="AK292" i="29" s="1"/>
  <c r="AK293" i="29" s="1"/>
  <c r="AK294" i="29" s="1"/>
  <c r="AK295" i="29" s="1"/>
  <c r="AK296" i="29" s="1"/>
  <c r="AK297" i="29" s="1"/>
  <c r="AK281" i="29"/>
  <c r="AN250" i="29"/>
  <c r="AN251" i="29" s="1"/>
  <c r="AN252" i="29" s="1"/>
  <c r="AN253" i="29" s="1"/>
  <c r="AN254" i="29" s="1"/>
  <c r="AN255" i="29" s="1"/>
  <c r="AN256" i="29" s="1"/>
  <c r="AN257" i="29" s="1"/>
  <c r="AN258" i="29" s="1"/>
  <c r="AN259" i="29" s="1"/>
  <c r="AN260" i="29" s="1"/>
  <c r="AN261" i="29" s="1"/>
  <c r="AN262" i="29" s="1"/>
  <c r="AN263" i="29" s="1"/>
  <c r="AN249" i="29"/>
  <c r="AL282" i="29"/>
  <c r="AL283" i="29" s="1"/>
  <c r="AL284" i="29" s="1"/>
  <c r="AL285" i="29" s="1"/>
  <c r="AL286" i="29" s="1"/>
  <c r="AL287" i="29" s="1"/>
  <c r="AL288" i="29" s="1"/>
  <c r="AL289" i="29" s="1"/>
  <c r="AL290" i="29" s="1"/>
  <c r="AL291" i="29" s="1"/>
  <c r="AL292" i="29" s="1"/>
  <c r="AL293" i="29" s="1"/>
  <c r="AL294" i="29" s="1"/>
  <c r="AL295" i="29" s="1"/>
  <c r="AL296" i="29" s="1"/>
  <c r="AL297" i="29" s="1"/>
  <c r="AL281" i="29"/>
  <c r="AM250" i="29"/>
  <c r="AM251" i="29" s="1"/>
  <c r="AM252" i="29" s="1"/>
  <c r="AM253" i="29" s="1"/>
  <c r="AM254" i="29" s="1"/>
  <c r="AM255" i="29" s="1"/>
  <c r="AM256" i="29" s="1"/>
  <c r="AM257" i="29" s="1"/>
  <c r="AM258" i="29" s="1"/>
  <c r="AM259" i="29" s="1"/>
  <c r="AM260" i="29" s="1"/>
  <c r="AM261" i="29" s="1"/>
  <c r="AM262" i="29" s="1"/>
  <c r="AM263" i="29" s="1"/>
  <c r="AM249" i="29"/>
  <c r="AF282" i="29"/>
  <c r="AF283" i="29"/>
  <c r="AF284" i="29" s="1"/>
  <c r="AF285" i="29" s="1"/>
  <c r="AF286" i="29" s="1"/>
  <c r="AF287" i="29" s="1"/>
  <c r="AF288" i="29" s="1"/>
  <c r="AF289" i="29" s="1"/>
  <c r="AF290" i="29" s="1"/>
  <c r="AF291" i="29" s="1"/>
  <c r="AF292" i="29" s="1"/>
  <c r="AF293" i="29" s="1"/>
  <c r="AF294" i="29" s="1"/>
  <c r="AF295" i="29" s="1"/>
  <c r="AF296" i="29" s="1"/>
  <c r="AF297" i="29" s="1"/>
  <c r="AF298" i="29" s="1"/>
  <c r="AF299" i="29" s="1"/>
  <c r="AF300" i="29" s="1"/>
  <c r="AF301" i="29" s="1"/>
  <c r="AF302" i="29" s="1"/>
  <c r="AI294" i="29"/>
  <c r="AI295" i="29"/>
  <c r="AI296" i="29" s="1"/>
  <c r="AI297" i="29" s="1"/>
  <c r="AI298" i="29" s="1"/>
  <c r="AI299" i="29" s="1"/>
  <c r="AI300" i="29" s="1"/>
  <c r="AI301" i="29" s="1"/>
  <c r="AI302" i="29" s="1"/>
  <c r="AI303" i="29" s="1"/>
  <c r="AI304" i="29" s="1"/>
  <c r="AI305" i="29" s="1"/>
  <c r="AI306" i="29" s="1"/>
  <c r="AI307" i="29" s="1"/>
  <c r="AI308" i="29" s="1"/>
  <c r="AI309" i="29" s="1"/>
  <c r="AQ186" i="29"/>
  <c r="AQ187" i="29" s="1"/>
  <c r="AQ188" i="29" s="1"/>
  <c r="AQ189" i="29" s="1"/>
  <c r="AQ190" i="29" s="1"/>
  <c r="AQ191" i="29" s="1"/>
  <c r="AQ192" i="29" s="1"/>
  <c r="AQ193" i="29" s="1"/>
  <c r="AQ194" i="29" s="1"/>
  <c r="AQ195" i="29" s="1"/>
  <c r="AQ185" i="29"/>
  <c r="AR186" i="29"/>
  <c r="AR187" i="29" s="1"/>
  <c r="AR188" i="29" s="1"/>
  <c r="AR189" i="29" s="1"/>
  <c r="AR190" i="29" s="1"/>
  <c r="AR191" i="29" s="1"/>
  <c r="AR192" i="29" s="1"/>
  <c r="AR193" i="29" s="1"/>
  <c r="AR194" i="29" s="1"/>
  <c r="AR195" i="29" s="1"/>
  <c r="AR185" i="29"/>
  <c r="AP204" i="29"/>
  <c r="AP205" i="29"/>
  <c r="AP206" i="29" s="1"/>
  <c r="AP207" i="29" s="1"/>
  <c r="AP208" i="29" s="1"/>
  <c r="AP209" i="29" s="1"/>
  <c r="AP210" i="29" s="1"/>
  <c r="AP211" i="29" s="1"/>
  <c r="AP212" i="29" s="1"/>
  <c r="AP213" i="29" s="1"/>
  <c r="AP214" i="29" s="1"/>
  <c r="AP215" i="29" s="1"/>
  <c r="AP216" i="29" s="1"/>
  <c r="AO205" i="29"/>
  <c r="AO206" i="29" s="1"/>
  <c r="AO207" i="29" s="1"/>
  <c r="AO208" i="29" s="1"/>
  <c r="AO209" i="29" s="1"/>
  <c r="AO210" i="29" s="1"/>
  <c r="AO211" i="29" s="1"/>
  <c r="AO212" i="29" s="1"/>
  <c r="AO213" i="29" s="1"/>
  <c r="AO214" i="29" s="1"/>
  <c r="AO215" i="29" s="1"/>
  <c r="AO216" i="29" s="1"/>
  <c r="AO204" i="29"/>
  <c r="AJ276" i="29"/>
  <c r="AJ277" i="29" s="1"/>
  <c r="AJ278" i="29" s="1"/>
  <c r="AJ279" i="29" s="1"/>
  <c r="AJ280" i="29" s="1"/>
  <c r="AJ281" i="29" s="1"/>
  <c r="AJ282" i="29" s="1"/>
  <c r="AJ283" i="29" s="1"/>
  <c r="AJ284" i="29" s="1"/>
  <c r="AJ285" i="29" s="1"/>
  <c r="AJ286" i="29" s="1"/>
  <c r="AJ287" i="29" s="1"/>
  <c r="AJ288" i="29" s="1"/>
  <c r="AJ289" i="29" s="1"/>
  <c r="AJ290" i="29" s="1"/>
  <c r="AJ291" i="29" s="1"/>
  <c r="AJ292" i="29" s="1"/>
  <c r="AJ293" i="29" s="1"/>
  <c r="AJ275" i="29"/>
  <c r="AH304" i="29"/>
  <c r="AH305" i="29" s="1"/>
  <c r="AH306" i="29" s="1"/>
  <c r="AH307" i="29" s="1"/>
  <c r="AH308" i="29" s="1"/>
  <c r="AH309" i="29" s="1"/>
  <c r="AH303" i="29"/>
  <c r="AG304" i="29"/>
  <c r="AG305" i="29" s="1"/>
  <c r="AG306" i="29" s="1"/>
  <c r="AG307" i="29" s="1"/>
  <c r="AG308" i="29" s="1"/>
  <c r="AG309" i="29" s="1"/>
  <c r="AG303" i="29"/>
  <c r="E51" i="29"/>
  <c r="F50" i="29"/>
  <c r="K49" i="29"/>
  <c r="P4" i="9"/>
  <c r="L5" i="25"/>
  <c r="P1" i="8"/>
  <c r="P2" i="8"/>
  <c r="R2" i="8"/>
  <c r="G4" i="8"/>
  <c r="N5" i="22"/>
  <c r="G5" i="22"/>
  <c r="M4" i="22"/>
  <c r="L4" i="22"/>
  <c r="G4" i="22"/>
  <c r="P2" i="22"/>
  <c r="P1" i="22"/>
  <c r="N15" i="19"/>
  <c r="N10" i="19" s="1"/>
  <c r="M15" i="19"/>
  <c r="M12" i="19" s="1"/>
  <c r="L15" i="19"/>
  <c r="L12" i="19" s="1"/>
  <c r="K15" i="19"/>
  <c r="AT154" i="29" l="1"/>
  <c r="AT155" i="29" s="1"/>
  <c r="AT156" i="29" s="1"/>
  <c r="AT157" i="29" s="1"/>
  <c r="AT158" i="29" s="1"/>
  <c r="AT159" i="29" s="1"/>
  <c r="AT160" i="29" s="1"/>
  <c r="AT161" i="29" s="1"/>
  <c r="AT153" i="29"/>
  <c r="AS154" i="29"/>
  <c r="AS155" i="29" s="1"/>
  <c r="AS156" i="29" s="1"/>
  <c r="AS157" i="29" s="1"/>
  <c r="AS158" i="29" s="1"/>
  <c r="AS159" i="29" s="1"/>
  <c r="AS160" i="29" s="1"/>
  <c r="AS161" i="29" s="1"/>
  <c r="AS153" i="29"/>
  <c r="AM265" i="29"/>
  <c r="AM266" i="29" s="1"/>
  <c r="AM267" i="29" s="1"/>
  <c r="AM268" i="29" s="1"/>
  <c r="AM269" i="29" s="1"/>
  <c r="AM270" i="29" s="1"/>
  <c r="AM271" i="29" s="1"/>
  <c r="AM272" i="29" s="1"/>
  <c r="AM273" i="29" s="1"/>
  <c r="AM274" i="29" s="1"/>
  <c r="AM275" i="29" s="1"/>
  <c r="AM276" i="29" s="1"/>
  <c r="AM277" i="29" s="1"/>
  <c r="AM278" i="29" s="1"/>
  <c r="AM264" i="29"/>
  <c r="AL299" i="29"/>
  <c r="AL300" i="29" s="1"/>
  <c r="AL301" i="29" s="1"/>
  <c r="AL302" i="29" s="1"/>
  <c r="AL303" i="29" s="1"/>
  <c r="AL304" i="29" s="1"/>
  <c r="AL305" i="29" s="1"/>
  <c r="AL306" i="29" s="1"/>
  <c r="AL307" i="29" s="1"/>
  <c r="AL308" i="29" s="1"/>
  <c r="AL309" i="29" s="1"/>
  <c r="AL298" i="29"/>
  <c r="AN265" i="29"/>
  <c r="AN266" i="29" s="1"/>
  <c r="AN267" i="29" s="1"/>
  <c r="AN268" i="29" s="1"/>
  <c r="AN269" i="29" s="1"/>
  <c r="AN270" i="29" s="1"/>
  <c r="AN271" i="29" s="1"/>
  <c r="AN272" i="29" s="1"/>
  <c r="AN273" i="29" s="1"/>
  <c r="AN274" i="29" s="1"/>
  <c r="AN275" i="29" s="1"/>
  <c r="AN276" i="29" s="1"/>
  <c r="AN277" i="29" s="1"/>
  <c r="AN278" i="29" s="1"/>
  <c r="AN264" i="29"/>
  <c r="AK299" i="29"/>
  <c r="AK300" i="29" s="1"/>
  <c r="AK301" i="29" s="1"/>
  <c r="AK302" i="29" s="1"/>
  <c r="AK303" i="29" s="1"/>
  <c r="AK304" i="29" s="1"/>
  <c r="AK305" i="29" s="1"/>
  <c r="AK306" i="29" s="1"/>
  <c r="AK307" i="29" s="1"/>
  <c r="AK308" i="29" s="1"/>
  <c r="AK309" i="29" s="1"/>
  <c r="AK298" i="29"/>
  <c r="AF303" i="29"/>
  <c r="AF304" i="29"/>
  <c r="AF305" i="29" s="1"/>
  <c r="AF306" i="29" s="1"/>
  <c r="AF307" i="29" s="1"/>
  <c r="AF308" i="29" s="1"/>
  <c r="AF309" i="29" s="1"/>
  <c r="AR197" i="29"/>
  <c r="AR198" i="29" s="1"/>
  <c r="AR199" i="29" s="1"/>
  <c r="AR200" i="29" s="1"/>
  <c r="AR201" i="29" s="1"/>
  <c r="AR202" i="29" s="1"/>
  <c r="AR203" i="29" s="1"/>
  <c r="AR204" i="29" s="1"/>
  <c r="AR205" i="29" s="1"/>
  <c r="AR206" i="29" s="1"/>
  <c r="AR196" i="29"/>
  <c r="AQ197" i="29"/>
  <c r="AQ198" i="29" s="1"/>
  <c r="AQ199" i="29" s="1"/>
  <c r="AQ200" i="29" s="1"/>
  <c r="AQ201" i="29" s="1"/>
  <c r="AQ202" i="29" s="1"/>
  <c r="AQ203" i="29" s="1"/>
  <c r="AQ204" i="29" s="1"/>
  <c r="AQ205" i="29" s="1"/>
  <c r="AQ206" i="29" s="1"/>
  <c r="AQ196" i="29"/>
  <c r="AO218" i="29"/>
  <c r="AO219" i="29" s="1"/>
  <c r="AO220" i="29" s="1"/>
  <c r="AO221" i="29" s="1"/>
  <c r="AO222" i="29" s="1"/>
  <c r="AO223" i="29" s="1"/>
  <c r="AO224" i="29" s="1"/>
  <c r="AO225" i="29" s="1"/>
  <c r="AO226" i="29" s="1"/>
  <c r="AO227" i="29" s="1"/>
  <c r="AO228" i="29" s="1"/>
  <c r="AO229" i="29" s="1"/>
  <c r="AO217" i="29"/>
  <c r="AP218" i="29"/>
  <c r="AP219" i="29" s="1"/>
  <c r="AP220" i="29" s="1"/>
  <c r="AP221" i="29" s="1"/>
  <c r="AP222" i="29" s="1"/>
  <c r="AP223" i="29" s="1"/>
  <c r="AP224" i="29" s="1"/>
  <c r="AP225" i="29" s="1"/>
  <c r="AP226" i="29" s="1"/>
  <c r="AP227" i="29" s="1"/>
  <c r="AP228" i="29" s="1"/>
  <c r="AP229" i="29" s="1"/>
  <c r="AP217" i="29"/>
  <c r="AJ294" i="29"/>
  <c r="AJ295" i="29"/>
  <c r="AJ296" i="29" s="1"/>
  <c r="AJ297" i="29" s="1"/>
  <c r="AJ298" i="29" s="1"/>
  <c r="AJ299" i="29" s="1"/>
  <c r="AJ300" i="29" s="1"/>
  <c r="AJ301" i="29" s="1"/>
  <c r="AJ302" i="29" s="1"/>
  <c r="AJ303" i="29" s="1"/>
  <c r="AJ304" i="29" s="1"/>
  <c r="AJ305" i="29" s="1"/>
  <c r="AJ306" i="29" s="1"/>
  <c r="AJ307" i="29" s="1"/>
  <c r="AJ308" i="29" s="1"/>
  <c r="AJ309" i="29" s="1"/>
  <c r="F51" i="29"/>
  <c r="E52" i="29"/>
  <c r="F52" i="29" s="1"/>
  <c r="K52" i="29" s="1"/>
  <c r="E53" i="29"/>
  <c r="F53" i="29" s="1"/>
  <c r="K50" i="29"/>
  <c r="M9" i="19"/>
  <c r="N11" i="19"/>
  <c r="N12" i="19"/>
  <c r="N9" i="19"/>
  <c r="M11" i="19"/>
  <c r="L5" i="22"/>
  <c r="G5" i="8"/>
  <c r="M4" i="8"/>
  <c r="E2" i="19"/>
  <c r="AS163" i="29" l="1"/>
  <c r="AS164" i="29" s="1"/>
  <c r="AS165" i="29" s="1"/>
  <c r="AS166" i="29" s="1"/>
  <c r="AS167" i="29" s="1"/>
  <c r="AS168" i="29" s="1"/>
  <c r="AS169" i="29" s="1"/>
  <c r="AS170" i="29" s="1"/>
  <c r="AS162" i="29"/>
  <c r="AT163" i="29"/>
  <c r="AT164" i="29" s="1"/>
  <c r="AT165" i="29" s="1"/>
  <c r="AT166" i="29" s="1"/>
  <c r="AT167" i="29" s="1"/>
  <c r="AT168" i="29" s="1"/>
  <c r="AT169" i="29" s="1"/>
  <c r="AT170" i="29" s="1"/>
  <c r="AT162" i="29"/>
  <c r="AN280" i="29"/>
  <c r="AN281" i="29" s="1"/>
  <c r="AN282" i="29" s="1"/>
  <c r="AN283" i="29" s="1"/>
  <c r="AN284" i="29" s="1"/>
  <c r="AN285" i="29" s="1"/>
  <c r="AN286" i="29" s="1"/>
  <c r="AN287" i="29" s="1"/>
  <c r="AN288" i="29" s="1"/>
  <c r="AN289" i="29" s="1"/>
  <c r="AN290" i="29" s="1"/>
  <c r="AN291" i="29" s="1"/>
  <c r="AN292" i="29" s="1"/>
  <c r="AN293" i="29" s="1"/>
  <c r="AN279" i="29"/>
  <c r="AM280" i="29"/>
  <c r="AM281" i="29" s="1"/>
  <c r="AM282" i="29" s="1"/>
  <c r="AM283" i="29" s="1"/>
  <c r="AM284" i="29" s="1"/>
  <c r="AM285" i="29" s="1"/>
  <c r="AM286" i="29" s="1"/>
  <c r="AM287" i="29" s="1"/>
  <c r="AM288" i="29" s="1"/>
  <c r="AM289" i="29" s="1"/>
  <c r="AM290" i="29" s="1"/>
  <c r="AM291" i="29" s="1"/>
  <c r="AM292" i="29" s="1"/>
  <c r="AM293" i="29" s="1"/>
  <c r="AM279" i="29"/>
  <c r="AQ208" i="29"/>
  <c r="AQ209" i="29" s="1"/>
  <c r="AQ210" i="29" s="1"/>
  <c r="AQ211" i="29" s="1"/>
  <c r="AQ212" i="29" s="1"/>
  <c r="AQ213" i="29" s="1"/>
  <c r="AQ214" i="29" s="1"/>
  <c r="AQ215" i="29" s="1"/>
  <c r="AQ216" i="29" s="1"/>
  <c r="AQ217" i="29" s="1"/>
  <c r="AQ207" i="29"/>
  <c r="AR208" i="29"/>
  <c r="AR209" i="29" s="1"/>
  <c r="AR210" i="29" s="1"/>
  <c r="AR211" i="29" s="1"/>
  <c r="AR212" i="29" s="1"/>
  <c r="AR213" i="29" s="1"/>
  <c r="AR214" i="29" s="1"/>
  <c r="AR215" i="29" s="1"/>
  <c r="AR216" i="29" s="1"/>
  <c r="AR217" i="29" s="1"/>
  <c r="AR207" i="29"/>
  <c r="AP230" i="29"/>
  <c r="AP231" i="29"/>
  <c r="AP232" i="29" s="1"/>
  <c r="AP233" i="29" s="1"/>
  <c r="AP234" i="29" s="1"/>
  <c r="AP235" i="29" s="1"/>
  <c r="AP236" i="29" s="1"/>
  <c r="AP237" i="29" s="1"/>
  <c r="AP238" i="29" s="1"/>
  <c r="AP239" i="29" s="1"/>
  <c r="AP240" i="29" s="1"/>
  <c r="AP241" i="29" s="1"/>
  <c r="AP242" i="29" s="1"/>
  <c r="AO231" i="29"/>
  <c r="AO232" i="29" s="1"/>
  <c r="AO233" i="29" s="1"/>
  <c r="AO234" i="29" s="1"/>
  <c r="AO235" i="29" s="1"/>
  <c r="AO236" i="29" s="1"/>
  <c r="AO237" i="29" s="1"/>
  <c r="AO238" i="29" s="1"/>
  <c r="AO239" i="29" s="1"/>
  <c r="AO240" i="29" s="1"/>
  <c r="AO241" i="29" s="1"/>
  <c r="AO242" i="29" s="1"/>
  <c r="AO230" i="29"/>
  <c r="E82" i="29"/>
  <c r="K53" i="29"/>
  <c r="K51" i="29"/>
  <c r="F82" i="29"/>
  <c r="L5" i="8"/>
  <c r="F5" i="18"/>
  <c r="K5" i="18" s="1"/>
  <c r="F4" i="18"/>
  <c r="R7" i="18"/>
  <c r="R8" i="18"/>
  <c r="R9" i="18"/>
  <c r="R10" i="18"/>
  <c r="R11" i="18"/>
  <c r="R12" i="18"/>
  <c r="R13" i="18"/>
  <c r="R14" i="18"/>
  <c r="R15" i="18"/>
  <c r="R16" i="18"/>
  <c r="R17" i="18"/>
  <c r="R18" i="18"/>
  <c r="R19" i="18"/>
  <c r="R20" i="18"/>
  <c r="R21" i="18"/>
  <c r="R22" i="18"/>
  <c r="R23" i="18"/>
  <c r="R24" i="18"/>
  <c r="R25" i="18"/>
  <c r="R26" i="18"/>
  <c r="R27" i="18"/>
  <c r="R28" i="18"/>
  <c r="R29" i="18"/>
  <c r="R30" i="18"/>
  <c r="R31" i="18"/>
  <c r="R32" i="18"/>
  <c r="R33" i="18"/>
  <c r="R34" i="18"/>
  <c r="R35" i="18"/>
  <c r="R36" i="18"/>
  <c r="R37" i="18"/>
  <c r="R38" i="18"/>
  <c r="R39" i="18"/>
  <c r="R40" i="18"/>
  <c r="R41" i="18"/>
  <c r="R42" i="18"/>
  <c r="R43" i="18"/>
  <c r="R44" i="18"/>
  <c r="R45" i="18"/>
  <c r="R46" i="18"/>
  <c r="R47" i="18"/>
  <c r="R48" i="18"/>
  <c r="R49" i="18"/>
  <c r="R50" i="18"/>
  <c r="R51" i="18"/>
  <c r="R52" i="18"/>
  <c r="R53" i="18"/>
  <c r="R54" i="18"/>
  <c r="R55" i="18"/>
  <c r="R56" i="18"/>
  <c r="R57" i="18"/>
  <c r="R58" i="18"/>
  <c r="R59" i="18"/>
  <c r="R60" i="18"/>
  <c r="R61" i="18"/>
  <c r="R62" i="18"/>
  <c r="R63" i="18"/>
  <c r="R64" i="18"/>
  <c r="R65" i="18"/>
  <c r="R66" i="18"/>
  <c r="R67" i="18"/>
  <c r="R68" i="18"/>
  <c r="R69" i="18"/>
  <c r="R70" i="18"/>
  <c r="R71" i="18"/>
  <c r="R72" i="18"/>
  <c r="R73" i="18"/>
  <c r="R74" i="18"/>
  <c r="R75" i="18"/>
  <c r="R76" i="18"/>
  <c r="R77" i="18"/>
  <c r="R78" i="18"/>
  <c r="R79" i="18"/>
  <c r="R80" i="18"/>
  <c r="R81" i="18"/>
  <c r="R82" i="18"/>
  <c r="R83" i="18"/>
  <c r="R84" i="18"/>
  <c r="R85" i="18"/>
  <c r="R86" i="18"/>
  <c r="R87" i="18"/>
  <c r="R88" i="18"/>
  <c r="R89" i="18"/>
  <c r="R90" i="18"/>
  <c r="R91" i="18"/>
  <c r="R92" i="18"/>
  <c r="R93" i="18"/>
  <c r="R94" i="18"/>
  <c r="R95" i="18"/>
  <c r="R96" i="18"/>
  <c r="R97" i="18"/>
  <c r="R98" i="18"/>
  <c r="R99" i="18"/>
  <c r="R100" i="18"/>
  <c r="R101" i="18"/>
  <c r="R102" i="18"/>
  <c r="R103" i="18"/>
  <c r="R104" i="18"/>
  <c r="R105" i="18"/>
  <c r="R106" i="18"/>
  <c r="R107" i="18"/>
  <c r="R108" i="18"/>
  <c r="R109" i="18"/>
  <c r="R110" i="18"/>
  <c r="R111" i="18"/>
  <c r="R112" i="18"/>
  <c r="R113" i="18"/>
  <c r="R114" i="18"/>
  <c r="R115" i="18"/>
  <c r="R116" i="18"/>
  <c r="R117" i="18"/>
  <c r="R118" i="18"/>
  <c r="R119" i="18"/>
  <c r="R120" i="18"/>
  <c r="R121" i="18"/>
  <c r="R122" i="18"/>
  <c r="R123" i="18"/>
  <c r="R124" i="18"/>
  <c r="R125" i="18"/>
  <c r="R126" i="18"/>
  <c r="R127" i="18"/>
  <c r="R128" i="18"/>
  <c r="R129" i="18"/>
  <c r="R130" i="18"/>
  <c r="R131" i="18"/>
  <c r="R132" i="18"/>
  <c r="R133" i="18"/>
  <c r="R134" i="18"/>
  <c r="R135" i="18"/>
  <c r="R136" i="18"/>
  <c r="R137" i="18"/>
  <c r="R138" i="18"/>
  <c r="R139" i="18"/>
  <c r="R140" i="18"/>
  <c r="R141" i="18"/>
  <c r="R142" i="18"/>
  <c r="R143" i="18"/>
  <c r="R144" i="18"/>
  <c r="R145" i="18"/>
  <c r="R146" i="18"/>
  <c r="R147" i="18"/>
  <c r="R148" i="18"/>
  <c r="R149" i="18"/>
  <c r="R150" i="18"/>
  <c r="R151" i="18"/>
  <c r="R152" i="18"/>
  <c r="R153" i="18"/>
  <c r="R154" i="18"/>
  <c r="R155" i="18"/>
  <c r="R156" i="18"/>
  <c r="R157" i="18"/>
  <c r="R158" i="18"/>
  <c r="R159" i="18"/>
  <c r="R160" i="18"/>
  <c r="R161" i="18"/>
  <c r="R162" i="18"/>
  <c r="R163" i="18"/>
  <c r="R164" i="18"/>
  <c r="R165" i="18"/>
  <c r="R166" i="18"/>
  <c r="R167" i="18"/>
  <c r="R168" i="18"/>
  <c r="R169" i="18"/>
  <c r="R170" i="18"/>
  <c r="R171" i="18"/>
  <c r="R172" i="18"/>
  <c r="R173" i="18"/>
  <c r="R174" i="18"/>
  <c r="R175" i="18"/>
  <c r="R176" i="18"/>
  <c r="R177" i="18"/>
  <c r="R178" i="18"/>
  <c r="R179" i="18"/>
  <c r="R180" i="18"/>
  <c r="R181" i="18"/>
  <c r="R182" i="18"/>
  <c r="R183" i="18"/>
  <c r="R184" i="18"/>
  <c r="R185" i="18"/>
  <c r="R186" i="18"/>
  <c r="R187" i="18"/>
  <c r="R188" i="18"/>
  <c r="R189" i="18"/>
  <c r="R190" i="18"/>
  <c r="R191" i="18"/>
  <c r="R192" i="18"/>
  <c r="R193" i="18"/>
  <c r="R194" i="18"/>
  <c r="R195" i="18"/>
  <c r="R196" i="18"/>
  <c r="R197" i="18"/>
  <c r="R198" i="18"/>
  <c r="R199" i="18"/>
  <c r="R200" i="18"/>
  <c r="R201" i="18"/>
  <c r="R202" i="18"/>
  <c r="R203" i="18"/>
  <c r="R204" i="18"/>
  <c r="R205" i="18"/>
  <c r="R206" i="18"/>
  <c r="R207" i="18"/>
  <c r="R208" i="18"/>
  <c r="R209" i="18"/>
  <c r="R210" i="18"/>
  <c r="R211" i="18"/>
  <c r="R212" i="18"/>
  <c r="R213" i="18"/>
  <c r="R214" i="18"/>
  <c r="R215" i="18"/>
  <c r="R216" i="18"/>
  <c r="R217" i="18"/>
  <c r="R218" i="18"/>
  <c r="R219" i="18"/>
  <c r="R220" i="18"/>
  <c r="R221" i="18"/>
  <c r="R222" i="18"/>
  <c r="R223" i="18"/>
  <c r="R224" i="18"/>
  <c r="R225" i="18"/>
  <c r="R226" i="18"/>
  <c r="R227" i="18"/>
  <c r="R228" i="18"/>
  <c r="R229" i="18"/>
  <c r="R230" i="18"/>
  <c r="R231" i="18"/>
  <c r="R232" i="18"/>
  <c r="R233" i="18"/>
  <c r="R234" i="18"/>
  <c r="R235" i="18"/>
  <c r="R236" i="18"/>
  <c r="R237" i="18"/>
  <c r="R238" i="18"/>
  <c r="R239" i="18"/>
  <c r="R240" i="18"/>
  <c r="R241" i="18"/>
  <c r="R242" i="18"/>
  <c r="R243" i="18"/>
  <c r="R244" i="18"/>
  <c r="R245" i="18"/>
  <c r="R246" i="18"/>
  <c r="R247" i="18"/>
  <c r="R248" i="18"/>
  <c r="R249" i="18"/>
  <c r="R250" i="18"/>
  <c r="R251" i="18"/>
  <c r="R252" i="18"/>
  <c r="R253" i="18"/>
  <c r="R254" i="18"/>
  <c r="R255" i="18"/>
  <c r="R256" i="18"/>
  <c r="R257" i="18"/>
  <c r="R258" i="18"/>
  <c r="R259" i="18"/>
  <c r="R260" i="18"/>
  <c r="R261" i="18"/>
  <c r="R262" i="18"/>
  <c r="R263" i="18"/>
  <c r="R264" i="18"/>
  <c r="R265" i="18"/>
  <c r="R266" i="18"/>
  <c r="R267" i="18"/>
  <c r="R268" i="18"/>
  <c r="R269" i="18"/>
  <c r="R270" i="18"/>
  <c r="R271" i="18"/>
  <c r="R272" i="18"/>
  <c r="R273" i="18"/>
  <c r="R274" i="18"/>
  <c r="R275" i="18"/>
  <c r="R276" i="18"/>
  <c r="R277" i="18"/>
  <c r="R278" i="18"/>
  <c r="R279" i="18"/>
  <c r="R280" i="18"/>
  <c r="R281" i="18"/>
  <c r="R282" i="18"/>
  <c r="R283" i="18"/>
  <c r="R284" i="18"/>
  <c r="R285" i="18"/>
  <c r="R286" i="18"/>
  <c r="R287" i="18"/>
  <c r="R288" i="18"/>
  <c r="R289" i="18"/>
  <c r="R290" i="18"/>
  <c r="R291" i="18"/>
  <c r="R292" i="18"/>
  <c r="R293" i="18"/>
  <c r="R294" i="18"/>
  <c r="R295" i="18"/>
  <c r="R296" i="18"/>
  <c r="R297" i="18"/>
  <c r="R298" i="18"/>
  <c r="R299" i="18"/>
  <c r="R300" i="18"/>
  <c r="R301" i="18"/>
  <c r="R302" i="18"/>
  <c r="R303" i="18"/>
  <c r="R304" i="18"/>
  <c r="R305" i="18"/>
  <c r="R306" i="18"/>
  <c r="R307" i="18"/>
  <c r="R308" i="18"/>
  <c r="R309" i="18"/>
  <c r="R310" i="18"/>
  <c r="R311" i="18"/>
  <c r="R312" i="18"/>
  <c r="R313" i="18"/>
  <c r="R314" i="18"/>
  <c r="R315" i="18"/>
  <c r="R316" i="18"/>
  <c r="R317" i="18"/>
  <c r="R318" i="18"/>
  <c r="R319" i="18"/>
  <c r="R320" i="18"/>
  <c r="R321" i="18"/>
  <c r="R322" i="18"/>
  <c r="R323" i="18"/>
  <c r="R324" i="18"/>
  <c r="R325" i="18"/>
  <c r="R326" i="18"/>
  <c r="R327" i="18"/>
  <c r="R328" i="18"/>
  <c r="R329" i="18"/>
  <c r="R330" i="18"/>
  <c r="R331" i="18"/>
  <c r="R332" i="18"/>
  <c r="R333" i="18"/>
  <c r="R334" i="18"/>
  <c r="R335" i="18"/>
  <c r="R336" i="18"/>
  <c r="R337" i="18"/>
  <c r="R338" i="18"/>
  <c r="R339" i="18"/>
  <c r="R340" i="18"/>
  <c r="R341" i="18"/>
  <c r="R342" i="18"/>
  <c r="R343" i="18"/>
  <c r="R344" i="18"/>
  <c r="R345" i="18"/>
  <c r="R346" i="18"/>
  <c r="R347" i="18"/>
  <c r="R348" i="18"/>
  <c r="R349" i="18"/>
  <c r="R350" i="18"/>
  <c r="R351" i="18"/>
  <c r="S7" i="18"/>
  <c r="S8" i="18"/>
  <c r="S9" i="18"/>
  <c r="S10" i="18"/>
  <c r="S11" i="18"/>
  <c r="S12" i="18"/>
  <c r="S13" i="18"/>
  <c r="S14" i="18"/>
  <c r="S15" i="18"/>
  <c r="S16" i="18"/>
  <c r="S17" i="18"/>
  <c r="S18" i="18"/>
  <c r="S19" i="18"/>
  <c r="S20" i="18"/>
  <c r="S21" i="18"/>
  <c r="S22" i="18"/>
  <c r="S23" i="18"/>
  <c r="S24" i="18"/>
  <c r="S25" i="18"/>
  <c r="S26" i="18"/>
  <c r="S27" i="18"/>
  <c r="S28" i="18"/>
  <c r="S29" i="18"/>
  <c r="S30" i="18"/>
  <c r="S31" i="18"/>
  <c r="S32" i="18"/>
  <c r="S33" i="18"/>
  <c r="S34" i="18"/>
  <c r="S35" i="18"/>
  <c r="S36" i="18"/>
  <c r="S37" i="18"/>
  <c r="S38" i="18"/>
  <c r="S39" i="18"/>
  <c r="S40" i="18"/>
  <c r="S41" i="18"/>
  <c r="S42" i="18"/>
  <c r="S43" i="18"/>
  <c r="S44" i="18"/>
  <c r="S45" i="18"/>
  <c r="S46" i="18"/>
  <c r="S47" i="18"/>
  <c r="S48" i="18"/>
  <c r="S49" i="18"/>
  <c r="S50" i="18"/>
  <c r="S51" i="18"/>
  <c r="S52" i="18"/>
  <c r="S53" i="18"/>
  <c r="S54" i="18"/>
  <c r="S55" i="18"/>
  <c r="S56" i="18"/>
  <c r="S57" i="18"/>
  <c r="S58" i="18"/>
  <c r="S59" i="18"/>
  <c r="S60" i="18"/>
  <c r="S61" i="18"/>
  <c r="S62" i="18"/>
  <c r="S63" i="18"/>
  <c r="S64" i="18"/>
  <c r="S65" i="18"/>
  <c r="S66" i="18"/>
  <c r="S67" i="18"/>
  <c r="S68" i="18"/>
  <c r="S69" i="18"/>
  <c r="S70" i="18"/>
  <c r="S71" i="18"/>
  <c r="S72" i="18"/>
  <c r="S73" i="18"/>
  <c r="S74" i="18"/>
  <c r="S75" i="18"/>
  <c r="S76" i="18"/>
  <c r="S77" i="18"/>
  <c r="S78" i="18"/>
  <c r="S79" i="18"/>
  <c r="S80" i="18"/>
  <c r="S81" i="18"/>
  <c r="S82" i="18"/>
  <c r="S83" i="18"/>
  <c r="S84" i="18"/>
  <c r="S85" i="18"/>
  <c r="S86" i="18"/>
  <c r="S87" i="18"/>
  <c r="S88" i="18"/>
  <c r="S89" i="18"/>
  <c r="S90" i="18"/>
  <c r="S91" i="18"/>
  <c r="S92" i="18"/>
  <c r="S93" i="18"/>
  <c r="S94" i="18"/>
  <c r="S95" i="18"/>
  <c r="S96" i="18"/>
  <c r="S97" i="18"/>
  <c r="S98" i="18"/>
  <c r="S99" i="18"/>
  <c r="S100" i="18"/>
  <c r="S101" i="18"/>
  <c r="S102" i="18"/>
  <c r="S103" i="18"/>
  <c r="S104" i="18"/>
  <c r="S105" i="18"/>
  <c r="S106" i="18"/>
  <c r="S107" i="18"/>
  <c r="S108" i="18"/>
  <c r="S109" i="18"/>
  <c r="S110" i="18"/>
  <c r="S111" i="18"/>
  <c r="S112" i="18"/>
  <c r="S113" i="18"/>
  <c r="S114" i="18"/>
  <c r="S115" i="18"/>
  <c r="S116" i="18"/>
  <c r="S117" i="18"/>
  <c r="S118" i="18"/>
  <c r="S119" i="18"/>
  <c r="S120" i="18"/>
  <c r="S121" i="18"/>
  <c r="S122" i="18"/>
  <c r="S123" i="18"/>
  <c r="S124" i="18"/>
  <c r="S125" i="18"/>
  <c r="S126" i="18"/>
  <c r="S127" i="18"/>
  <c r="S128" i="18"/>
  <c r="S129" i="18"/>
  <c r="S130" i="18"/>
  <c r="S131" i="18"/>
  <c r="S132" i="18"/>
  <c r="S133" i="18"/>
  <c r="S134" i="18"/>
  <c r="S135" i="18"/>
  <c r="S136" i="18"/>
  <c r="S137" i="18"/>
  <c r="S138" i="18"/>
  <c r="S139" i="18"/>
  <c r="S140" i="18"/>
  <c r="S141" i="18"/>
  <c r="S142" i="18"/>
  <c r="S143" i="18"/>
  <c r="S144" i="18"/>
  <c r="S145" i="18"/>
  <c r="S146" i="18"/>
  <c r="S147" i="18"/>
  <c r="S148" i="18"/>
  <c r="S149" i="18"/>
  <c r="S150" i="18"/>
  <c r="S151" i="18"/>
  <c r="S152" i="18"/>
  <c r="S153" i="18"/>
  <c r="S154" i="18"/>
  <c r="S155" i="18"/>
  <c r="S156" i="18"/>
  <c r="S157" i="18"/>
  <c r="S158" i="18"/>
  <c r="S159" i="18"/>
  <c r="S160" i="18"/>
  <c r="S161" i="18"/>
  <c r="S162" i="18"/>
  <c r="S163" i="18"/>
  <c r="S164" i="18"/>
  <c r="S165" i="18"/>
  <c r="S166" i="18"/>
  <c r="S167" i="18"/>
  <c r="S168" i="18"/>
  <c r="S169" i="18"/>
  <c r="S170" i="18"/>
  <c r="S171" i="18"/>
  <c r="S172" i="18"/>
  <c r="S173" i="18"/>
  <c r="S174" i="18"/>
  <c r="S175" i="18"/>
  <c r="S176" i="18"/>
  <c r="S177" i="18"/>
  <c r="S178" i="18"/>
  <c r="S179" i="18"/>
  <c r="S180" i="18"/>
  <c r="S181" i="18"/>
  <c r="S182" i="18"/>
  <c r="S183" i="18"/>
  <c r="S184" i="18"/>
  <c r="S185" i="18"/>
  <c r="S186" i="18"/>
  <c r="S187" i="18"/>
  <c r="S188" i="18"/>
  <c r="S189" i="18"/>
  <c r="S190" i="18"/>
  <c r="S191" i="18"/>
  <c r="S192" i="18"/>
  <c r="S193" i="18"/>
  <c r="S194" i="18"/>
  <c r="S195" i="18"/>
  <c r="S196" i="18"/>
  <c r="S197" i="18"/>
  <c r="S198" i="18"/>
  <c r="S199" i="18"/>
  <c r="S200" i="18"/>
  <c r="S201" i="18"/>
  <c r="S202" i="18"/>
  <c r="S203" i="18"/>
  <c r="S204" i="18"/>
  <c r="S205" i="18"/>
  <c r="S206" i="18"/>
  <c r="S207" i="18"/>
  <c r="S208" i="18"/>
  <c r="S209" i="18"/>
  <c r="S210" i="18"/>
  <c r="S211" i="18"/>
  <c r="S212" i="18"/>
  <c r="S213" i="18"/>
  <c r="S214" i="18"/>
  <c r="S215" i="18"/>
  <c r="S216" i="18"/>
  <c r="S217" i="18"/>
  <c r="S218" i="18"/>
  <c r="S219" i="18"/>
  <c r="S220" i="18"/>
  <c r="S221" i="18"/>
  <c r="S222" i="18"/>
  <c r="S223" i="18"/>
  <c r="S224" i="18"/>
  <c r="S225" i="18"/>
  <c r="S226" i="18"/>
  <c r="S227" i="18"/>
  <c r="S228" i="18"/>
  <c r="S229" i="18"/>
  <c r="S230" i="18"/>
  <c r="S231" i="18"/>
  <c r="S232" i="18"/>
  <c r="S233" i="18"/>
  <c r="S234" i="18"/>
  <c r="S235" i="18"/>
  <c r="S236" i="18"/>
  <c r="S237" i="18"/>
  <c r="S238" i="18"/>
  <c r="S239" i="18"/>
  <c r="S240" i="18"/>
  <c r="S241" i="18"/>
  <c r="S242" i="18"/>
  <c r="S243" i="18"/>
  <c r="S244" i="18"/>
  <c r="S245" i="18"/>
  <c r="S246" i="18"/>
  <c r="S247" i="18"/>
  <c r="S248" i="18"/>
  <c r="S249" i="18"/>
  <c r="S250" i="18"/>
  <c r="S251" i="18"/>
  <c r="S252" i="18"/>
  <c r="S253" i="18"/>
  <c r="S254" i="18"/>
  <c r="S255" i="18"/>
  <c r="S256" i="18"/>
  <c r="S257" i="18"/>
  <c r="S258" i="18"/>
  <c r="S259" i="18"/>
  <c r="S260" i="18"/>
  <c r="S261" i="18"/>
  <c r="S262" i="18"/>
  <c r="S263" i="18"/>
  <c r="S264" i="18"/>
  <c r="S265" i="18"/>
  <c r="S266" i="18"/>
  <c r="S267" i="18"/>
  <c r="S268" i="18"/>
  <c r="S269" i="18"/>
  <c r="S270" i="18"/>
  <c r="S271" i="18"/>
  <c r="S272" i="18"/>
  <c r="S273" i="18"/>
  <c r="S274" i="18"/>
  <c r="S275" i="18"/>
  <c r="S276" i="18"/>
  <c r="S277" i="18"/>
  <c r="S278" i="18"/>
  <c r="S279" i="18"/>
  <c r="S280" i="18"/>
  <c r="S281" i="18"/>
  <c r="S282" i="18"/>
  <c r="S283" i="18"/>
  <c r="S284" i="18"/>
  <c r="S285" i="18"/>
  <c r="S286" i="18"/>
  <c r="S287" i="18"/>
  <c r="S288" i="18"/>
  <c r="S289" i="18"/>
  <c r="S290" i="18"/>
  <c r="S291" i="18"/>
  <c r="S292" i="18"/>
  <c r="S293" i="18"/>
  <c r="S294" i="18"/>
  <c r="S295" i="18"/>
  <c r="S296" i="18"/>
  <c r="S297" i="18"/>
  <c r="S298" i="18"/>
  <c r="S299" i="18"/>
  <c r="S300" i="18"/>
  <c r="S301" i="18"/>
  <c r="S302" i="18"/>
  <c r="S303" i="18"/>
  <c r="S304" i="18"/>
  <c r="S305" i="18"/>
  <c r="S306" i="18"/>
  <c r="S307" i="18"/>
  <c r="S308" i="18"/>
  <c r="S309" i="18"/>
  <c r="S310" i="18"/>
  <c r="S311" i="18"/>
  <c r="S312" i="18"/>
  <c r="S313" i="18"/>
  <c r="S314" i="18"/>
  <c r="S315" i="18"/>
  <c r="S316" i="18"/>
  <c r="S317" i="18"/>
  <c r="S318" i="18"/>
  <c r="S319" i="18"/>
  <c r="S320" i="18"/>
  <c r="S321" i="18"/>
  <c r="S322" i="18"/>
  <c r="S323" i="18"/>
  <c r="S324" i="18"/>
  <c r="S325" i="18"/>
  <c r="S326" i="18"/>
  <c r="S327" i="18"/>
  <c r="S328" i="18"/>
  <c r="S329" i="18"/>
  <c r="S330" i="18"/>
  <c r="S331" i="18"/>
  <c r="S332" i="18"/>
  <c r="S333" i="18"/>
  <c r="S334" i="18"/>
  <c r="S335" i="18"/>
  <c r="S336" i="18"/>
  <c r="S337" i="18"/>
  <c r="S338" i="18"/>
  <c r="S339" i="18"/>
  <c r="S340" i="18"/>
  <c r="S341" i="18"/>
  <c r="S342" i="18"/>
  <c r="S343" i="18"/>
  <c r="S344" i="18"/>
  <c r="S345" i="18"/>
  <c r="S346" i="18"/>
  <c r="S347" i="18"/>
  <c r="S348" i="18"/>
  <c r="S349" i="18"/>
  <c r="S350" i="18"/>
  <c r="S351" i="18"/>
  <c r="K4" i="18"/>
  <c r="L4" i="18"/>
  <c r="M5" i="18"/>
  <c r="N5" i="8"/>
  <c r="E4" i="2"/>
  <c r="F4" i="2"/>
  <c r="N4" i="2" s="1"/>
  <c r="G4" i="2"/>
  <c r="H4" i="2"/>
  <c r="I4" i="2"/>
  <c r="L4" i="2" s="1"/>
  <c r="O4" i="2" s="1"/>
  <c r="J4" i="2"/>
  <c r="K4" i="2"/>
  <c r="M4" i="2"/>
  <c r="P4" i="2" s="1"/>
  <c r="Q4" i="2"/>
  <c r="U4" i="2"/>
  <c r="E5" i="2"/>
  <c r="F5" i="2"/>
  <c r="N5" i="2" s="1"/>
  <c r="G5" i="2"/>
  <c r="H5" i="2"/>
  <c r="K5" i="2" s="1"/>
  <c r="I5" i="2"/>
  <c r="L5" i="2" s="1"/>
  <c r="O5" i="2" s="1"/>
  <c r="J5" i="2"/>
  <c r="M5" i="2"/>
  <c r="P5" i="2" s="1"/>
  <c r="Q5" i="2" s="1"/>
  <c r="E6" i="2"/>
  <c r="F6" i="2"/>
  <c r="G6" i="2"/>
  <c r="H6" i="2"/>
  <c r="K6" i="2" s="1"/>
  <c r="I6" i="2"/>
  <c r="L6" i="2" s="1"/>
  <c r="O6" i="2" s="1"/>
  <c r="J6" i="2"/>
  <c r="M6" i="2" s="1"/>
  <c r="P6" i="2" s="1"/>
  <c r="Q6" i="2" s="1"/>
  <c r="N6" i="2"/>
  <c r="E7" i="2"/>
  <c r="F7" i="2"/>
  <c r="N7" i="2" s="1"/>
  <c r="G7" i="2"/>
  <c r="H7" i="2"/>
  <c r="K7" i="2" s="1"/>
  <c r="I7" i="2"/>
  <c r="L7" i="2" s="1"/>
  <c r="O7" i="2" s="1"/>
  <c r="J7" i="2"/>
  <c r="M7" i="2" s="1"/>
  <c r="P7" i="2" s="1"/>
  <c r="Q7" i="2" s="1"/>
  <c r="E8" i="2"/>
  <c r="F8" i="2"/>
  <c r="G8" i="2"/>
  <c r="H8" i="2"/>
  <c r="K8" i="2" s="1"/>
  <c r="I8" i="2"/>
  <c r="J8" i="2"/>
  <c r="M8" i="2" s="1"/>
  <c r="P8" i="2" s="1"/>
  <c r="Q8" i="2" s="1"/>
  <c r="L8" i="2"/>
  <c r="O8" i="2" s="1"/>
  <c r="N8" i="2"/>
  <c r="E9" i="2"/>
  <c r="F9" i="2"/>
  <c r="N9" i="2" s="1"/>
  <c r="G9" i="2"/>
  <c r="H9" i="2"/>
  <c r="K9" i="2" s="1"/>
  <c r="I9" i="2"/>
  <c r="L9" i="2" s="1"/>
  <c r="O9" i="2" s="1"/>
  <c r="J9" i="2"/>
  <c r="M9" i="2"/>
  <c r="P9" i="2" s="1"/>
  <c r="Q9" i="2" s="1"/>
  <c r="E10" i="2"/>
  <c r="F10" i="2"/>
  <c r="N10" i="2" s="1"/>
  <c r="G10" i="2"/>
  <c r="H10" i="2"/>
  <c r="K10" i="2" s="1"/>
  <c r="I10" i="2"/>
  <c r="J10" i="2"/>
  <c r="M10" i="2" s="1"/>
  <c r="P10" i="2" s="1"/>
  <c r="Q10" i="2" s="1"/>
  <c r="L10" i="2"/>
  <c r="O10" i="2" s="1"/>
  <c r="E11" i="2"/>
  <c r="F11" i="2"/>
  <c r="N11" i="2" s="1"/>
  <c r="G11" i="2"/>
  <c r="H11" i="2"/>
  <c r="K11" i="2" s="1"/>
  <c r="I11" i="2"/>
  <c r="L11" i="2" s="1"/>
  <c r="O11" i="2" s="1"/>
  <c r="J11" i="2"/>
  <c r="M11" i="2"/>
  <c r="P11" i="2" s="1"/>
  <c r="Q11" i="2" s="1"/>
  <c r="E12" i="2"/>
  <c r="F12" i="2"/>
  <c r="G12" i="2"/>
  <c r="I12" i="2" s="1"/>
  <c r="L12" i="2" s="1"/>
  <c r="O12" i="2" s="1"/>
  <c r="H12" i="2"/>
  <c r="K12" i="2" s="1"/>
  <c r="J12" i="2"/>
  <c r="M12" i="2" s="1"/>
  <c r="P12" i="2" s="1"/>
  <c r="Q12" i="2" s="1"/>
  <c r="N12" i="2"/>
  <c r="E13" i="2"/>
  <c r="F13" i="2"/>
  <c r="N13" i="2" s="1"/>
  <c r="G13" i="2"/>
  <c r="I13" i="2" s="1"/>
  <c r="L13" i="2" s="1"/>
  <c r="O13" i="2" s="1"/>
  <c r="H13" i="2"/>
  <c r="K13" i="2" s="1"/>
  <c r="J13" i="2"/>
  <c r="M13" i="2" s="1"/>
  <c r="P13" i="2" s="1"/>
  <c r="Q13" i="2" s="1"/>
  <c r="E14" i="2"/>
  <c r="F14" i="2"/>
  <c r="N14" i="2" s="1"/>
  <c r="G14" i="2"/>
  <c r="I14" i="2" s="1"/>
  <c r="L14" i="2" s="1"/>
  <c r="O14" i="2" s="1"/>
  <c r="H14" i="2"/>
  <c r="K14" i="2" s="1"/>
  <c r="J14" i="2"/>
  <c r="M14" i="2" s="1"/>
  <c r="P14" i="2" s="1"/>
  <c r="Q14" i="2" s="1"/>
  <c r="E15" i="2"/>
  <c r="F15" i="2"/>
  <c r="N15" i="2" s="1"/>
  <c r="G15" i="2"/>
  <c r="I15" i="2" s="1"/>
  <c r="L15" i="2" s="1"/>
  <c r="O15" i="2" s="1"/>
  <c r="H15" i="2"/>
  <c r="K15" i="2" s="1"/>
  <c r="J15" i="2"/>
  <c r="M15" i="2"/>
  <c r="P15" i="2" s="1"/>
  <c r="Q15" i="2" s="1"/>
  <c r="E16" i="2"/>
  <c r="F16" i="2"/>
  <c r="N16" i="2" s="1"/>
  <c r="G16" i="2"/>
  <c r="H16" i="2"/>
  <c r="K16" i="2" s="1"/>
  <c r="I16" i="2"/>
  <c r="L16" i="2" s="1"/>
  <c r="O16" i="2" s="1"/>
  <c r="J16" i="2"/>
  <c r="M16" i="2" s="1"/>
  <c r="P16" i="2" s="1"/>
  <c r="Q16" i="2" s="1"/>
  <c r="E17" i="2"/>
  <c r="F17" i="2"/>
  <c r="N17" i="2" s="1"/>
  <c r="G17" i="2"/>
  <c r="I17" i="2" s="1"/>
  <c r="L17" i="2" s="1"/>
  <c r="O17" i="2" s="1"/>
  <c r="H17" i="2"/>
  <c r="K17" i="2" s="1"/>
  <c r="J17" i="2"/>
  <c r="M17" i="2"/>
  <c r="P17" i="2" s="1"/>
  <c r="Q17" i="2" s="1"/>
  <c r="E18" i="2"/>
  <c r="F18" i="2"/>
  <c r="N18" i="2" s="1"/>
  <c r="G18" i="2"/>
  <c r="I18" i="2" s="1"/>
  <c r="L18" i="2" s="1"/>
  <c r="O18" i="2" s="1"/>
  <c r="H18" i="2"/>
  <c r="K18" i="2" s="1"/>
  <c r="J18" i="2"/>
  <c r="M18" i="2" s="1"/>
  <c r="P18" i="2" s="1"/>
  <c r="Q18" i="2" s="1"/>
  <c r="E19" i="2"/>
  <c r="F19" i="2"/>
  <c r="N19" i="2" s="1"/>
  <c r="G19" i="2"/>
  <c r="I19" i="2" s="1"/>
  <c r="L19" i="2" s="1"/>
  <c r="O19" i="2" s="1"/>
  <c r="H19" i="2"/>
  <c r="K19" i="2" s="1"/>
  <c r="J19" i="2"/>
  <c r="M19" i="2" s="1"/>
  <c r="P19" i="2" s="1"/>
  <c r="Q19" i="2" s="1"/>
  <c r="E20" i="2"/>
  <c r="F20" i="2"/>
  <c r="N20" i="2" s="1"/>
  <c r="G20" i="2"/>
  <c r="H20" i="2"/>
  <c r="K20" i="2" s="1"/>
  <c r="I20" i="2"/>
  <c r="J20" i="2"/>
  <c r="M20" i="2" s="1"/>
  <c r="P20" i="2" s="1"/>
  <c r="Q20" i="2" s="1"/>
  <c r="L20" i="2"/>
  <c r="O20" i="2" s="1"/>
  <c r="E21" i="2"/>
  <c r="F21" i="2"/>
  <c r="N21" i="2" s="1"/>
  <c r="G21" i="2"/>
  <c r="H21" i="2"/>
  <c r="K21" i="2" s="1"/>
  <c r="I21" i="2"/>
  <c r="L21" i="2" s="1"/>
  <c r="O21" i="2" s="1"/>
  <c r="J21" i="2"/>
  <c r="M21" i="2"/>
  <c r="P21" i="2" s="1"/>
  <c r="Q21" i="2" s="1"/>
  <c r="E22" i="2"/>
  <c r="F22" i="2"/>
  <c r="G22" i="2"/>
  <c r="H22" i="2"/>
  <c r="K22" i="2" s="1"/>
  <c r="I22" i="2"/>
  <c r="L22" i="2" s="1"/>
  <c r="O22" i="2" s="1"/>
  <c r="J22" i="2"/>
  <c r="M22" i="2" s="1"/>
  <c r="P22" i="2" s="1"/>
  <c r="Q22" i="2" s="1"/>
  <c r="N22" i="2"/>
  <c r="E23" i="2"/>
  <c r="F23" i="2"/>
  <c r="N23" i="2" s="1"/>
  <c r="G23" i="2"/>
  <c r="H23" i="2"/>
  <c r="K23" i="2" s="1"/>
  <c r="I23" i="2"/>
  <c r="L23" i="2" s="1"/>
  <c r="O23" i="2" s="1"/>
  <c r="J23" i="2"/>
  <c r="M23" i="2" s="1"/>
  <c r="P23" i="2" s="1"/>
  <c r="Q23" i="2" s="1"/>
  <c r="E24" i="2"/>
  <c r="F24" i="2"/>
  <c r="G24" i="2"/>
  <c r="H24" i="2"/>
  <c r="K24" i="2" s="1"/>
  <c r="I24" i="2"/>
  <c r="J24" i="2"/>
  <c r="M24" i="2" s="1"/>
  <c r="P24" i="2" s="1"/>
  <c r="Q24" i="2" s="1"/>
  <c r="L24" i="2"/>
  <c r="O24" i="2" s="1"/>
  <c r="N24" i="2"/>
  <c r="E25" i="2"/>
  <c r="F25" i="2"/>
  <c r="N25" i="2" s="1"/>
  <c r="G25" i="2"/>
  <c r="H25" i="2"/>
  <c r="K25" i="2" s="1"/>
  <c r="I25" i="2"/>
  <c r="L25" i="2" s="1"/>
  <c r="O25" i="2" s="1"/>
  <c r="J25" i="2"/>
  <c r="M25" i="2"/>
  <c r="P25" i="2" s="1"/>
  <c r="Q25" i="2" s="1"/>
  <c r="E26" i="2"/>
  <c r="F26" i="2"/>
  <c r="G26" i="2"/>
  <c r="H26" i="2"/>
  <c r="K26" i="2" s="1"/>
  <c r="I26" i="2"/>
  <c r="J26" i="2"/>
  <c r="M26" i="2" s="1"/>
  <c r="P26" i="2" s="1"/>
  <c r="Q26" i="2" s="1"/>
  <c r="L26" i="2"/>
  <c r="O26" i="2" s="1"/>
  <c r="N26" i="2"/>
  <c r="E27" i="2"/>
  <c r="F27" i="2"/>
  <c r="N27" i="2" s="1"/>
  <c r="G27" i="2"/>
  <c r="H27" i="2"/>
  <c r="K27" i="2" s="1"/>
  <c r="I27" i="2"/>
  <c r="L27" i="2" s="1"/>
  <c r="O27" i="2" s="1"/>
  <c r="J27" i="2"/>
  <c r="M27" i="2"/>
  <c r="P27" i="2" s="1"/>
  <c r="Q27" i="2" s="1"/>
  <c r="E28" i="2"/>
  <c r="F28" i="2"/>
  <c r="G28" i="2"/>
  <c r="I28" i="2" s="1"/>
  <c r="L28" i="2" s="1"/>
  <c r="O28" i="2" s="1"/>
  <c r="H28" i="2"/>
  <c r="K28" i="2" s="1"/>
  <c r="J28" i="2"/>
  <c r="M28" i="2" s="1"/>
  <c r="P28" i="2" s="1"/>
  <c r="Q28" i="2" s="1"/>
  <c r="N28" i="2"/>
  <c r="E29" i="2"/>
  <c r="F29" i="2"/>
  <c r="N29" i="2" s="1"/>
  <c r="G29" i="2"/>
  <c r="I29" i="2" s="1"/>
  <c r="L29" i="2" s="1"/>
  <c r="O29" i="2" s="1"/>
  <c r="H29" i="2"/>
  <c r="K29" i="2" s="1"/>
  <c r="J29" i="2"/>
  <c r="M29" i="2" s="1"/>
  <c r="P29" i="2" s="1"/>
  <c r="Q29" i="2" s="1"/>
  <c r="E30" i="2"/>
  <c r="F30" i="2"/>
  <c r="N30" i="2" s="1"/>
  <c r="G30" i="2"/>
  <c r="I30" i="2" s="1"/>
  <c r="L30" i="2" s="1"/>
  <c r="O30" i="2" s="1"/>
  <c r="H30" i="2"/>
  <c r="K30" i="2" s="1"/>
  <c r="J30" i="2"/>
  <c r="M30" i="2" s="1"/>
  <c r="P30" i="2" s="1"/>
  <c r="Q30" i="2" s="1"/>
  <c r="E31" i="2"/>
  <c r="F31" i="2"/>
  <c r="N31" i="2" s="1"/>
  <c r="G31" i="2"/>
  <c r="I31" i="2" s="1"/>
  <c r="L31" i="2" s="1"/>
  <c r="O31" i="2" s="1"/>
  <c r="H31" i="2"/>
  <c r="K31" i="2" s="1"/>
  <c r="J31" i="2"/>
  <c r="M31" i="2"/>
  <c r="P31" i="2" s="1"/>
  <c r="Q31" i="2" s="1"/>
  <c r="E32" i="2"/>
  <c r="F32" i="2"/>
  <c r="N32" i="2" s="1"/>
  <c r="G32" i="2"/>
  <c r="I32" i="2" s="1"/>
  <c r="L32" i="2" s="1"/>
  <c r="O32" i="2" s="1"/>
  <c r="H32" i="2"/>
  <c r="K32" i="2" s="1"/>
  <c r="J32" i="2"/>
  <c r="M32" i="2" s="1"/>
  <c r="P32" i="2" s="1"/>
  <c r="Q32" i="2" s="1"/>
  <c r="E33" i="2"/>
  <c r="F33" i="2"/>
  <c r="N33" i="2" s="1"/>
  <c r="G33" i="2"/>
  <c r="H33" i="2"/>
  <c r="K33" i="2" s="1"/>
  <c r="I33" i="2"/>
  <c r="L33" i="2" s="1"/>
  <c r="O33" i="2" s="1"/>
  <c r="J33" i="2"/>
  <c r="M33" i="2" s="1"/>
  <c r="P33" i="2" s="1"/>
  <c r="Q33" i="2" s="1"/>
  <c r="E34" i="2"/>
  <c r="F34" i="2"/>
  <c r="N34" i="2" s="1"/>
  <c r="G34" i="2"/>
  <c r="H34" i="2"/>
  <c r="K34" i="2" s="1"/>
  <c r="I34" i="2"/>
  <c r="L34" i="2" s="1"/>
  <c r="O34" i="2" s="1"/>
  <c r="J34" i="2"/>
  <c r="M34" i="2"/>
  <c r="P34" i="2" s="1"/>
  <c r="Q34" i="2" s="1"/>
  <c r="E35" i="2"/>
  <c r="F35" i="2"/>
  <c r="N35" i="2" s="1"/>
  <c r="G35" i="2"/>
  <c r="I35" i="2" s="1"/>
  <c r="L35" i="2" s="1"/>
  <c r="O35" i="2" s="1"/>
  <c r="H35" i="2"/>
  <c r="K35" i="2" s="1"/>
  <c r="J35" i="2"/>
  <c r="M35" i="2" s="1"/>
  <c r="P35" i="2"/>
  <c r="Q35" i="2" s="1"/>
  <c r="E36" i="2"/>
  <c r="F36" i="2"/>
  <c r="N36" i="2" s="1"/>
  <c r="G36" i="2"/>
  <c r="I36" i="2" s="1"/>
  <c r="L36" i="2" s="1"/>
  <c r="O36" i="2" s="1"/>
  <c r="H36" i="2"/>
  <c r="K36" i="2" s="1"/>
  <c r="J36" i="2"/>
  <c r="M36" i="2" s="1"/>
  <c r="P36" i="2" s="1"/>
  <c r="Q36" i="2" s="1"/>
  <c r="E37" i="2"/>
  <c r="F37" i="2"/>
  <c r="G37" i="2"/>
  <c r="I37" i="2" s="1"/>
  <c r="L37" i="2" s="1"/>
  <c r="O37" i="2" s="1"/>
  <c r="H37" i="2"/>
  <c r="K37" i="2" s="1"/>
  <c r="J37" i="2"/>
  <c r="M37" i="2" s="1"/>
  <c r="P37" i="2" s="1"/>
  <c r="Q37" i="2" s="1"/>
  <c r="N37" i="2"/>
  <c r="E38" i="2"/>
  <c r="F38" i="2"/>
  <c r="G38" i="2"/>
  <c r="I38" i="2" s="1"/>
  <c r="L38" i="2" s="1"/>
  <c r="O38" i="2" s="1"/>
  <c r="H38" i="2"/>
  <c r="J38" i="2"/>
  <c r="K38" i="2"/>
  <c r="M38" i="2"/>
  <c r="P38" i="2" s="1"/>
  <c r="Q38" i="2" s="1"/>
  <c r="N38" i="2"/>
  <c r="C39" i="2"/>
  <c r="D39" i="2"/>
  <c r="E42" i="2"/>
  <c r="F42" i="2"/>
  <c r="N42" i="2" s="1"/>
  <c r="G42" i="2"/>
  <c r="H42" i="2"/>
  <c r="I42" i="2"/>
  <c r="L42" i="2" s="1"/>
  <c r="O42" i="2" s="1"/>
  <c r="J42" i="2"/>
  <c r="K42" i="2"/>
  <c r="M42" i="2"/>
  <c r="P42" i="2" s="1"/>
  <c r="Q42" i="2" s="1"/>
  <c r="E43" i="2"/>
  <c r="F43" i="2"/>
  <c r="N43" i="2" s="1"/>
  <c r="G43" i="2"/>
  <c r="I43" i="2" s="1"/>
  <c r="L43" i="2" s="1"/>
  <c r="O43" i="2" s="1"/>
  <c r="H43" i="2"/>
  <c r="K43" i="2" s="1"/>
  <c r="J43" i="2"/>
  <c r="M43" i="2" s="1"/>
  <c r="P43" i="2" s="1"/>
  <c r="Q43" i="2" s="1"/>
  <c r="E44" i="2"/>
  <c r="F44" i="2"/>
  <c r="G44" i="2"/>
  <c r="I44" i="2" s="1"/>
  <c r="L44" i="2" s="1"/>
  <c r="O44" i="2" s="1"/>
  <c r="H44" i="2"/>
  <c r="K44" i="2" s="1"/>
  <c r="J44" i="2"/>
  <c r="M44" i="2" s="1"/>
  <c r="P44" i="2" s="1"/>
  <c r="Q44" i="2" s="1"/>
  <c r="N44" i="2"/>
  <c r="E45" i="2"/>
  <c r="F45" i="2"/>
  <c r="N45" i="2" s="1"/>
  <c r="G45" i="2"/>
  <c r="I45" i="2" s="1"/>
  <c r="L45" i="2" s="1"/>
  <c r="O45" i="2" s="1"/>
  <c r="H45" i="2"/>
  <c r="K45" i="2" s="1"/>
  <c r="J45" i="2"/>
  <c r="M45" i="2" s="1"/>
  <c r="P45" i="2" s="1"/>
  <c r="Q45" i="2" s="1"/>
  <c r="E46" i="2"/>
  <c r="F46" i="2"/>
  <c r="N46" i="2" s="1"/>
  <c r="G46" i="2"/>
  <c r="I46" i="2" s="1"/>
  <c r="L46" i="2" s="1"/>
  <c r="O46" i="2" s="1"/>
  <c r="H46" i="2"/>
  <c r="K46" i="2" s="1"/>
  <c r="J46" i="2"/>
  <c r="M46" i="2"/>
  <c r="P46" i="2" s="1"/>
  <c r="Q46" i="2"/>
  <c r="E47" i="2"/>
  <c r="F47" i="2"/>
  <c r="N47" i="2" s="1"/>
  <c r="G47" i="2"/>
  <c r="H47" i="2"/>
  <c r="K47" i="2" s="1"/>
  <c r="I47" i="2"/>
  <c r="J47" i="2"/>
  <c r="M47" i="2" s="1"/>
  <c r="P47" i="2" s="1"/>
  <c r="Q47" i="2" s="1"/>
  <c r="L47" i="2"/>
  <c r="O47" i="2" s="1"/>
  <c r="E48" i="2"/>
  <c r="F48" i="2"/>
  <c r="N48" i="2" s="1"/>
  <c r="G48" i="2"/>
  <c r="H48" i="2"/>
  <c r="I48" i="2"/>
  <c r="L48" i="2" s="1"/>
  <c r="O48" i="2" s="1"/>
  <c r="J48" i="2"/>
  <c r="K48" i="2"/>
  <c r="M48" i="2"/>
  <c r="P48" i="2" s="1"/>
  <c r="Q48" i="2"/>
  <c r="E49" i="2"/>
  <c r="F49" i="2"/>
  <c r="G49" i="2"/>
  <c r="H49" i="2"/>
  <c r="K49" i="2" s="1"/>
  <c r="I49" i="2"/>
  <c r="L49" i="2" s="1"/>
  <c r="O49" i="2" s="1"/>
  <c r="J49" i="2"/>
  <c r="M49" i="2" s="1"/>
  <c r="P49" i="2" s="1"/>
  <c r="Q49" i="2" s="1"/>
  <c r="N49" i="2"/>
  <c r="E50" i="2"/>
  <c r="F50" i="2"/>
  <c r="N50" i="2" s="1"/>
  <c r="G50" i="2"/>
  <c r="H50" i="2"/>
  <c r="I50" i="2"/>
  <c r="L50" i="2" s="1"/>
  <c r="O50" i="2" s="1"/>
  <c r="J50" i="2"/>
  <c r="M50" i="2" s="1"/>
  <c r="P50" i="2" s="1"/>
  <c r="Q50" i="2" s="1"/>
  <c r="K50" i="2"/>
  <c r="E51" i="2"/>
  <c r="F51" i="2"/>
  <c r="N51" i="2" s="1"/>
  <c r="G51" i="2"/>
  <c r="I51" i="2" s="1"/>
  <c r="L51" i="2" s="1"/>
  <c r="O51" i="2" s="1"/>
  <c r="H51" i="2"/>
  <c r="K51" i="2" s="1"/>
  <c r="J51" i="2"/>
  <c r="M51" i="2" s="1"/>
  <c r="P51" i="2" s="1"/>
  <c r="Q51" i="2" s="1"/>
  <c r="E52" i="2"/>
  <c r="F52" i="2"/>
  <c r="G52" i="2"/>
  <c r="I52" i="2" s="1"/>
  <c r="L52" i="2" s="1"/>
  <c r="O52" i="2" s="1"/>
  <c r="H52" i="2"/>
  <c r="K52" i="2" s="1"/>
  <c r="J52" i="2"/>
  <c r="M52" i="2" s="1"/>
  <c r="P52" i="2" s="1"/>
  <c r="Q52" i="2" s="1"/>
  <c r="N52" i="2"/>
  <c r="E53" i="2"/>
  <c r="F53" i="2"/>
  <c r="N53" i="2" s="1"/>
  <c r="G53" i="2"/>
  <c r="I53" i="2" s="1"/>
  <c r="L53" i="2" s="1"/>
  <c r="O53" i="2" s="1"/>
  <c r="H53" i="2"/>
  <c r="K53" i="2" s="1"/>
  <c r="J53" i="2"/>
  <c r="M53" i="2" s="1"/>
  <c r="P53" i="2" s="1"/>
  <c r="Q53" i="2" s="1"/>
  <c r="E54" i="2"/>
  <c r="F54" i="2"/>
  <c r="N54" i="2" s="1"/>
  <c r="G54" i="2"/>
  <c r="I54" i="2" s="1"/>
  <c r="L54" i="2" s="1"/>
  <c r="O54" i="2" s="1"/>
  <c r="H54" i="2"/>
  <c r="K54" i="2" s="1"/>
  <c r="J54" i="2"/>
  <c r="M54" i="2"/>
  <c r="P54" i="2" s="1"/>
  <c r="Q54" i="2"/>
  <c r="E55" i="2"/>
  <c r="F55" i="2"/>
  <c r="N55" i="2" s="1"/>
  <c r="G55" i="2"/>
  <c r="H55" i="2"/>
  <c r="K55" i="2" s="1"/>
  <c r="I55" i="2"/>
  <c r="J55" i="2"/>
  <c r="M55" i="2" s="1"/>
  <c r="P55" i="2" s="1"/>
  <c r="Q55" i="2" s="1"/>
  <c r="L55" i="2"/>
  <c r="O55" i="2" s="1"/>
  <c r="E56" i="2"/>
  <c r="F56" i="2"/>
  <c r="N56" i="2" s="1"/>
  <c r="G56" i="2"/>
  <c r="H56" i="2"/>
  <c r="I56" i="2"/>
  <c r="L56" i="2" s="1"/>
  <c r="O56" i="2" s="1"/>
  <c r="J56" i="2"/>
  <c r="K56" i="2"/>
  <c r="M56" i="2"/>
  <c r="P56" i="2" s="1"/>
  <c r="Q56" i="2"/>
  <c r="E57" i="2"/>
  <c r="F57" i="2"/>
  <c r="G57" i="2"/>
  <c r="H57" i="2"/>
  <c r="K57" i="2" s="1"/>
  <c r="I57" i="2"/>
  <c r="L57" i="2" s="1"/>
  <c r="O57" i="2" s="1"/>
  <c r="J57" i="2"/>
  <c r="M57" i="2" s="1"/>
  <c r="P57" i="2" s="1"/>
  <c r="Q57" i="2" s="1"/>
  <c r="N57" i="2"/>
  <c r="E58" i="2"/>
  <c r="F58" i="2"/>
  <c r="N58" i="2" s="1"/>
  <c r="G58" i="2"/>
  <c r="H58" i="2"/>
  <c r="I58" i="2"/>
  <c r="L58" i="2" s="1"/>
  <c r="O58" i="2" s="1"/>
  <c r="J58" i="2"/>
  <c r="M58" i="2" s="1"/>
  <c r="P58" i="2" s="1"/>
  <c r="Q58" i="2" s="1"/>
  <c r="K58" i="2"/>
  <c r="E59" i="2"/>
  <c r="F59" i="2"/>
  <c r="N59" i="2" s="1"/>
  <c r="G59" i="2"/>
  <c r="I59" i="2" s="1"/>
  <c r="L59" i="2" s="1"/>
  <c r="O59" i="2" s="1"/>
  <c r="H59" i="2"/>
  <c r="K59" i="2" s="1"/>
  <c r="J59" i="2"/>
  <c r="M59" i="2" s="1"/>
  <c r="P59" i="2" s="1"/>
  <c r="Q59" i="2" s="1"/>
  <c r="E60" i="2"/>
  <c r="F60" i="2"/>
  <c r="G60" i="2"/>
  <c r="I60" i="2" s="1"/>
  <c r="L60" i="2" s="1"/>
  <c r="O60" i="2" s="1"/>
  <c r="H60" i="2"/>
  <c r="K60" i="2" s="1"/>
  <c r="J60" i="2"/>
  <c r="M60" i="2" s="1"/>
  <c r="P60" i="2" s="1"/>
  <c r="Q60" i="2" s="1"/>
  <c r="N60" i="2"/>
  <c r="E61" i="2"/>
  <c r="F61" i="2"/>
  <c r="N61" i="2" s="1"/>
  <c r="G61" i="2"/>
  <c r="I61" i="2" s="1"/>
  <c r="L61" i="2" s="1"/>
  <c r="O61" i="2" s="1"/>
  <c r="H61" i="2"/>
  <c r="K61" i="2" s="1"/>
  <c r="J61" i="2"/>
  <c r="M61" i="2" s="1"/>
  <c r="P61" i="2" s="1"/>
  <c r="Q61" i="2" s="1"/>
  <c r="E62" i="2"/>
  <c r="F62" i="2"/>
  <c r="N62" i="2" s="1"/>
  <c r="G62" i="2"/>
  <c r="I62" i="2" s="1"/>
  <c r="L62" i="2" s="1"/>
  <c r="O62" i="2" s="1"/>
  <c r="H62" i="2"/>
  <c r="K62" i="2" s="1"/>
  <c r="J62" i="2"/>
  <c r="M62" i="2"/>
  <c r="P62" i="2" s="1"/>
  <c r="Q62" i="2"/>
  <c r="E63" i="2"/>
  <c r="F63" i="2"/>
  <c r="G63" i="2"/>
  <c r="H63" i="2"/>
  <c r="K63" i="2" s="1"/>
  <c r="I63" i="2"/>
  <c r="J63" i="2"/>
  <c r="M63" i="2" s="1"/>
  <c r="P63" i="2" s="1"/>
  <c r="Q63" i="2" s="1"/>
  <c r="L63" i="2"/>
  <c r="O63" i="2" s="1"/>
  <c r="N63" i="2"/>
  <c r="E64" i="2"/>
  <c r="F64" i="2"/>
  <c r="N64" i="2" s="1"/>
  <c r="G64" i="2"/>
  <c r="H64" i="2"/>
  <c r="I64" i="2"/>
  <c r="L64" i="2" s="1"/>
  <c r="O64" i="2" s="1"/>
  <c r="J64" i="2"/>
  <c r="K64" i="2"/>
  <c r="M64" i="2"/>
  <c r="P64" i="2" s="1"/>
  <c r="Q64" i="2" s="1"/>
  <c r="E65" i="2"/>
  <c r="F65" i="2"/>
  <c r="G65" i="2"/>
  <c r="H65" i="2"/>
  <c r="K65" i="2" s="1"/>
  <c r="I65" i="2"/>
  <c r="L65" i="2" s="1"/>
  <c r="O65" i="2" s="1"/>
  <c r="J65" i="2"/>
  <c r="M65" i="2" s="1"/>
  <c r="P65" i="2" s="1"/>
  <c r="Q65" i="2" s="1"/>
  <c r="N65" i="2"/>
  <c r="E66" i="2"/>
  <c r="F66" i="2"/>
  <c r="N66" i="2" s="1"/>
  <c r="G66" i="2"/>
  <c r="H66" i="2"/>
  <c r="I66" i="2"/>
  <c r="L66" i="2" s="1"/>
  <c r="O66" i="2" s="1"/>
  <c r="J66" i="2"/>
  <c r="K66" i="2"/>
  <c r="M66" i="2"/>
  <c r="P66" i="2" s="1"/>
  <c r="Q66" i="2" s="1"/>
  <c r="E67" i="2"/>
  <c r="F67" i="2"/>
  <c r="N67" i="2" s="1"/>
  <c r="G67" i="2"/>
  <c r="I67" i="2" s="1"/>
  <c r="L67" i="2" s="1"/>
  <c r="O67" i="2" s="1"/>
  <c r="H67" i="2"/>
  <c r="K67" i="2" s="1"/>
  <c r="J67" i="2"/>
  <c r="M67" i="2" s="1"/>
  <c r="P67" i="2" s="1"/>
  <c r="Q67" i="2" s="1"/>
  <c r="E68" i="2"/>
  <c r="F68" i="2"/>
  <c r="G68" i="2"/>
  <c r="I68" i="2" s="1"/>
  <c r="L68" i="2" s="1"/>
  <c r="O68" i="2" s="1"/>
  <c r="H68" i="2"/>
  <c r="K68" i="2" s="1"/>
  <c r="J68" i="2"/>
  <c r="M68" i="2" s="1"/>
  <c r="P68" i="2" s="1"/>
  <c r="Q68" i="2" s="1"/>
  <c r="N68" i="2"/>
  <c r="E69" i="2"/>
  <c r="F69" i="2"/>
  <c r="N69" i="2" s="1"/>
  <c r="G69" i="2"/>
  <c r="I69" i="2" s="1"/>
  <c r="L69" i="2" s="1"/>
  <c r="O69" i="2" s="1"/>
  <c r="H69" i="2"/>
  <c r="K69" i="2" s="1"/>
  <c r="J69" i="2"/>
  <c r="M69" i="2" s="1"/>
  <c r="P69" i="2" s="1"/>
  <c r="Q69" i="2" s="1"/>
  <c r="E70" i="2"/>
  <c r="F70" i="2"/>
  <c r="N70" i="2" s="1"/>
  <c r="G70" i="2"/>
  <c r="I70" i="2" s="1"/>
  <c r="L70" i="2" s="1"/>
  <c r="O70" i="2" s="1"/>
  <c r="H70" i="2"/>
  <c r="K70" i="2" s="1"/>
  <c r="J70" i="2"/>
  <c r="M70" i="2"/>
  <c r="P70" i="2" s="1"/>
  <c r="Q70" i="2"/>
  <c r="E71" i="2"/>
  <c r="F71" i="2"/>
  <c r="G71" i="2"/>
  <c r="H71" i="2"/>
  <c r="K71" i="2" s="1"/>
  <c r="I71" i="2"/>
  <c r="J71" i="2"/>
  <c r="M71" i="2" s="1"/>
  <c r="P71" i="2" s="1"/>
  <c r="Q71" i="2" s="1"/>
  <c r="L71" i="2"/>
  <c r="O71" i="2" s="1"/>
  <c r="N71" i="2"/>
  <c r="E72" i="2"/>
  <c r="F72" i="2"/>
  <c r="N72" i="2" s="1"/>
  <c r="G72" i="2"/>
  <c r="H72" i="2"/>
  <c r="I72" i="2"/>
  <c r="L72" i="2" s="1"/>
  <c r="O72" i="2" s="1"/>
  <c r="J72" i="2"/>
  <c r="K72" i="2"/>
  <c r="M72" i="2"/>
  <c r="P72" i="2" s="1"/>
  <c r="Q72" i="2"/>
  <c r="E73" i="2"/>
  <c r="F73" i="2"/>
  <c r="G73" i="2"/>
  <c r="H73" i="2"/>
  <c r="K73" i="2" s="1"/>
  <c r="I73" i="2"/>
  <c r="L73" i="2" s="1"/>
  <c r="O73" i="2" s="1"/>
  <c r="J73" i="2"/>
  <c r="M73" i="2" s="1"/>
  <c r="P73" i="2" s="1"/>
  <c r="Q73" i="2" s="1"/>
  <c r="N73" i="2"/>
  <c r="E74" i="2"/>
  <c r="F74" i="2"/>
  <c r="N74" i="2" s="1"/>
  <c r="G74" i="2"/>
  <c r="H74" i="2"/>
  <c r="I74" i="2"/>
  <c r="L74" i="2" s="1"/>
  <c r="O74" i="2" s="1"/>
  <c r="J74" i="2"/>
  <c r="M74" i="2" s="1"/>
  <c r="P74" i="2" s="1"/>
  <c r="Q74" i="2" s="1"/>
  <c r="K74" i="2"/>
  <c r="E75" i="2"/>
  <c r="F75" i="2"/>
  <c r="N75" i="2" s="1"/>
  <c r="G75" i="2"/>
  <c r="I75" i="2" s="1"/>
  <c r="L75" i="2" s="1"/>
  <c r="O75" i="2" s="1"/>
  <c r="H75" i="2"/>
  <c r="K75" i="2" s="1"/>
  <c r="J75" i="2"/>
  <c r="M75" i="2" s="1"/>
  <c r="P75" i="2" s="1"/>
  <c r="Q75" i="2" s="1"/>
  <c r="E76" i="2"/>
  <c r="F76" i="2"/>
  <c r="G76" i="2"/>
  <c r="I76" i="2" s="1"/>
  <c r="L76" i="2" s="1"/>
  <c r="O76" i="2" s="1"/>
  <c r="H76" i="2"/>
  <c r="K76" i="2" s="1"/>
  <c r="J76" i="2"/>
  <c r="M76" i="2" s="1"/>
  <c r="P76" i="2" s="1"/>
  <c r="Q76" i="2" s="1"/>
  <c r="N76" i="2"/>
  <c r="E77" i="2"/>
  <c r="F77" i="2"/>
  <c r="N77" i="2" s="1"/>
  <c r="G77" i="2"/>
  <c r="I77" i="2" s="1"/>
  <c r="L77" i="2" s="1"/>
  <c r="O77" i="2" s="1"/>
  <c r="H77" i="2"/>
  <c r="K77" i="2" s="1"/>
  <c r="J77" i="2"/>
  <c r="M77" i="2" s="1"/>
  <c r="P77" i="2" s="1"/>
  <c r="Q77" i="2" s="1"/>
  <c r="E78" i="2"/>
  <c r="F78" i="2"/>
  <c r="N78" i="2" s="1"/>
  <c r="G78" i="2"/>
  <c r="I78" i="2" s="1"/>
  <c r="L78" i="2" s="1"/>
  <c r="O78" i="2" s="1"/>
  <c r="H78" i="2"/>
  <c r="K78" i="2" s="1"/>
  <c r="J78" i="2"/>
  <c r="M78" i="2"/>
  <c r="P78" i="2" s="1"/>
  <c r="Q78" i="2"/>
  <c r="E79" i="2"/>
  <c r="F79" i="2"/>
  <c r="N79" i="2" s="1"/>
  <c r="G79" i="2"/>
  <c r="H79" i="2"/>
  <c r="K79" i="2" s="1"/>
  <c r="I79" i="2"/>
  <c r="J79" i="2"/>
  <c r="M79" i="2" s="1"/>
  <c r="P79" i="2" s="1"/>
  <c r="Q79" i="2" s="1"/>
  <c r="L79" i="2"/>
  <c r="O79" i="2" s="1"/>
  <c r="E80" i="2"/>
  <c r="F80" i="2"/>
  <c r="N80" i="2" s="1"/>
  <c r="G80" i="2"/>
  <c r="H80" i="2"/>
  <c r="I80" i="2"/>
  <c r="L80" i="2" s="1"/>
  <c r="O80" i="2" s="1"/>
  <c r="J80" i="2"/>
  <c r="K80" i="2"/>
  <c r="M80" i="2"/>
  <c r="P80" i="2" s="1"/>
  <c r="Q80" i="2" s="1"/>
  <c r="E81" i="2"/>
  <c r="F81" i="2"/>
  <c r="G81" i="2"/>
  <c r="H81" i="2"/>
  <c r="K81" i="2" s="1"/>
  <c r="I81" i="2"/>
  <c r="L81" i="2" s="1"/>
  <c r="O81" i="2" s="1"/>
  <c r="J81" i="2"/>
  <c r="M81" i="2" s="1"/>
  <c r="P81" i="2" s="1"/>
  <c r="Q81" i="2" s="1"/>
  <c r="N81" i="2"/>
  <c r="E82" i="2"/>
  <c r="F82" i="2"/>
  <c r="N82" i="2" s="1"/>
  <c r="G82" i="2"/>
  <c r="H82" i="2"/>
  <c r="I82" i="2"/>
  <c r="L82" i="2" s="1"/>
  <c r="O82" i="2" s="1"/>
  <c r="J82" i="2"/>
  <c r="K82" i="2"/>
  <c r="M82" i="2"/>
  <c r="P82" i="2" s="1"/>
  <c r="Q82" i="2" s="1"/>
  <c r="E83" i="2"/>
  <c r="F83" i="2"/>
  <c r="N83" i="2" s="1"/>
  <c r="G83" i="2"/>
  <c r="I83" i="2" s="1"/>
  <c r="L83" i="2" s="1"/>
  <c r="O83" i="2" s="1"/>
  <c r="H83" i="2"/>
  <c r="K83" i="2" s="1"/>
  <c r="J83" i="2"/>
  <c r="M83" i="2" s="1"/>
  <c r="P83" i="2" s="1"/>
  <c r="Q83" i="2" s="1"/>
  <c r="C84" i="2"/>
  <c r="D84" i="2"/>
  <c r="E87" i="2"/>
  <c r="F87" i="2"/>
  <c r="G87" i="2"/>
  <c r="I87" i="2" s="1"/>
  <c r="L87" i="2" s="1"/>
  <c r="O87" i="2" s="1"/>
  <c r="H87" i="2"/>
  <c r="K87" i="2" s="1"/>
  <c r="J87" i="2"/>
  <c r="M87" i="2" s="1"/>
  <c r="P87" i="2" s="1"/>
  <c r="Q87" i="2" s="1"/>
  <c r="N87" i="2"/>
  <c r="E88" i="2"/>
  <c r="F88" i="2"/>
  <c r="G88" i="2"/>
  <c r="I88" i="2" s="1"/>
  <c r="L88" i="2" s="1"/>
  <c r="O88" i="2" s="1"/>
  <c r="H88" i="2"/>
  <c r="J88" i="2"/>
  <c r="K88" i="2"/>
  <c r="M88" i="2"/>
  <c r="P88" i="2" s="1"/>
  <c r="Q88" i="2" s="1"/>
  <c r="N88" i="2"/>
  <c r="E89" i="2"/>
  <c r="F89" i="2"/>
  <c r="N89" i="2" s="1"/>
  <c r="G89" i="2"/>
  <c r="H89" i="2"/>
  <c r="K89" i="2" s="1"/>
  <c r="I89" i="2"/>
  <c r="J89" i="2"/>
  <c r="M89" i="2" s="1"/>
  <c r="L89" i="2"/>
  <c r="O89" i="2" s="1"/>
  <c r="P89" i="2"/>
  <c r="Q89" i="2" s="1"/>
  <c r="E90" i="2"/>
  <c r="F90" i="2"/>
  <c r="N90" i="2" s="1"/>
  <c r="G90" i="2"/>
  <c r="H90" i="2"/>
  <c r="K90" i="2" s="1"/>
  <c r="I90" i="2"/>
  <c r="L90" i="2" s="1"/>
  <c r="J90" i="2"/>
  <c r="M90" i="2"/>
  <c r="P90" i="2" s="1"/>
  <c r="Q90" i="2" s="1"/>
  <c r="O90" i="2"/>
  <c r="E91" i="2"/>
  <c r="F91" i="2"/>
  <c r="G91" i="2"/>
  <c r="H91" i="2"/>
  <c r="K91" i="2" s="1"/>
  <c r="I91" i="2"/>
  <c r="J91" i="2"/>
  <c r="M91" i="2" s="1"/>
  <c r="P91" i="2" s="1"/>
  <c r="Q91" i="2" s="1"/>
  <c r="L91" i="2"/>
  <c r="O91" i="2" s="1"/>
  <c r="N91" i="2"/>
  <c r="E92" i="2"/>
  <c r="F92" i="2"/>
  <c r="G92" i="2"/>
  <c r="H92" i="2"/>
  <c r="I92" i="2"/>
  <c r="L92" i="2" s="1"/>
  <c r="O92" i="2" s="1"/>
  <c r="J92" i="2"/>
  <c r="M92" i="2" s="1"/>
  <c r="P92" i="2" s="1"/>
  <c r="Q92" i="2" s="1"/>
  <c r="K92" i="2"/>
  <c r="N92" i="2"/>
  <c r="E93" i="2"/>
  <c r="F93" i="2"/>
  <c r="G93" i="2"/>
  <c r="H93" i="2"/>
  <c r="K93" i="2" s="1"/>
  <c r="I93" i="2"/>
  <c r="L93" i="2" s="1"/>
  <c r="O93" i="2" s="1"/>
  <c r="J93" i="2"/>
  <c r="M93" i="2" s="1"/>
  <c r="P93" i="2" s="1"/>
  <c r="Q93" i="2" s="1"/>
  <c r="N93" i="2"/>
  <c r="E94" i="2"/>
  <c r="F94" i="2"/>
  <c r="N94" i="2" s="1"/>
  <c r="G94" i="2"/>
  <c r="H94" i="2"/>
  <c r="K94" i="2" s="1"/>
  <c r="I94" i="2"/>
  <c r="L94" i="2" s="1"/>
  <c r="O94" i="2" s="1"/>
  <c r="J94" i="2"/>
  <c r="M94" i="2"/>
  <c r="P94" i="2" s="1"/>
  <c r="Q94" i="2" s="1"/>
  <c r="E95" i="2"/>
  <c r="F95" i="2"/>
  <c r="N95" i="2" s="1"/>
  <c r="G95" i="2"/>
  <c r="H95" i="2"/>
  <c r="K95" i="2" s="1"/>
  <c r="I95" i="2"/>
  <c r="L95" i="2" s="1"/>
  <c r="O95" i="2" s="1"/>
  <c r="J95" i="2"/>
  <c r="M95" i="2" s="1"/>
  <c r="P95" i="2" s="1"/>
  <c r="Q95" i="2" s="1"/>
  <c r="E96" i="2"/>
  <c r="F96" i="2"/>
  <c r="N96" i="2" s="1"/>
  <c r="G96" i="2"/>
  <c r="H96" i="2"/>
  <c r="I96" i="2"/>
  <c r="L96" i="2" s="1"/>
  <c r="O96" i="2" s="1"/>
  <c r="J96" i="2"/>
  <c r="M96" i="2" s="1"/>
  <c r="P96" i="2" s="1"/>
  <c r="Q96" i="2" s="1"/>
  <c r="K96" i="2"/>
  <c r="E97" i="2"/>
  <c r="F97" i="2"/>
  <c r="N97" i="2" s="1"/>
  <c r="G97" i="2"/>
  <c r="I97" i="2" s="1"/>
  <c r="L97" i="2" s="1"/>
  <c r="O97" i="2" s="1"/>
  <c r="H97" i="2"/>
  <c r="K97" i="2" s="1"/>
  <c r="J97" i="2"/>
  <c r="M97" i="2" s="1"/>
  <c r="P97" i="2" s="1"/>
  <c r="Q97" i="2" s="1"/>
  <c r="E98" i="2"/>
  <c r="F98" i="2"/>
  <c r="N98" i="2" s="1"/>
  <c r="G98" i="2"/>
  <c r="I98" i="2" s="1"/>
  <c r="L98" i="2" s="1"/>
  <c r="O98" i="2" s="1"/>
  <c r="H98" i="2"/>
  <c r="K98" i="2" s="1"/>
  <c r="J98" i="2"/>
  <c r="M98" i="2"/>
  <c r="P98" i="2" s="1"/>
  <c r="Q98" i="2" s="1"/>
  <c r="E99" i="2"/>
  <c r="F99" i="2"/>
  <c r="N99" i="2" s="1"/>
  <c r="G99" i="2"/>
  <c r="I99" i="2" s="1"/>
  <c r="L99" i="2" s="1"/>
  <c r="O99" i="2" s="1"/>
  <c r="H99" i="2"/>
  <c r="K99" i="2" s="1"/>
  <c r="J99" i="2"/>
  <c r="M99" i="2" s="1"/>
  <c r="P99" i="2" s="1"/>
  <c r="Q99" i="2" s="1"/>
  <c r="E100" i="2"/>
  <c r="F100" i="2"/>
  <c r="N100" i="2" s="1"/>
  <c r="G100" i="2"/>
  <c r="I100" i="2" s="1"/>
  <c r="L100" i="2" s="1"/>
  <c r="O100" i="2" s="1"/>
  <c r="H100" i="2"/>
  <c r="K100" i="2" s="1"/>
  <c r="J100" i="2"/>
  <c r="M100" i="2"/>
  <c r="P100" i="2" s="1"/>
  <c r="Q100" i="2" s="1"/>
  <c r="E101" i="2"/>
  <c r="F101" i="2"/>
  <c r="N101" i="2" s="1"/>
  <c r="G101" i="2"/>
  <c r="I101" i="2" s="1"/>
  <c r="L101" i="2" s="1"/>
  <c r="O101" i="2" s="1"/>
  <c r="H101" i="2"/>
  <c r="K101" i="2" s="1"/>
  <c r="J101" i="2"/>
  <c r="M101" i="2" s="1"/>
  <c r="P101" i="2"/>
  <c r="Q101" i="2" s="1"/>
  <c r="C102" i="2"/>
  <c r="D102" i="2"/>
  <c r="E106" i="2"/>
  <c r="F106" i="2"/>
  <c r="G106" i="2"/>
  <c r="H106" i="2"/>
  <c r="K106" i="2" s="1"/>
  <c r="I106" i="2"/>
  <c r="J106" i="2"/>
  <c r="M106" i="2" s="1"/>
  <c r="L106" i="2"/>
  <c r="O106" i="2" s="1"/>
  <c r="N106" i="2"/>
  <c r="P106" i="2"/>
  <c r="Q106" i="2" s="1"/>
  <c r="E107" i="2"/>
  <c r="F107" i="2"/>
  <c r="N107" i="2" s="1"/>
  <c r="G107" i="2"/>
  <c r="H107" i="2"/>
  <c r="K107" i="2" s="1"/>
  <c r="I107" i="2"/>
  <c r="L107" i="2" s="1"/>
  <c r="O107" i="2" s="1"/>
  <c r="J107" i="2"/>
  <c r="M107" i="2" s="1"/>
  <c r="P107" i="2" s="1"/>
  <c r="Q107" i="2" s="1"/>
  <c r="E108" i="2"/>
  <c r="F108" i="2"/>
  <c r="G108" i="2"/>
  <c r="H108" i="2"/>
  <c r="K108" i="2" s="1"/>
  <c r="I108" i="2"/>
  <c r="J108" i="2"/>
  <c r="M108" i="2" s="1"/>
  <c r="P108" i="2" s="1"/>
  <c r="Q108" i="2" s="1"/>
  <c r="L108" i="2"/>
  <c r="O108" i="2" s="1"/>
  <c r="N108" i="2"/>
  <c r="E109" i="2"/>
  <c r="F109" i="2"/>
  <c r="N109" i="2" s="1"/>
  <c r="G109" i="2"/>
  <c r="H109" i="2"/>
  <c r="K109" i="2" s="1"/>
  <c r="I109" i="2"/>
  <c r="L109" i="2" s="1"/>
  <c r="O109" i="2" s="1"/>
  <c r="J109" i="2"/>
  <c r="M109" i="2" s="1"/>
  <c r="P109" i="2" s="1"/>
  <c r="Q109" i="2"/>
  <c r="E110" i="2"/>
  <c r="F110" i="2"/>
  <c r="G110" i="2"/>
  <c r="I110" i="2" s="1"/>
  <c r="L110" i="2" s="1"/>
  <c r="O110" i="2" s="1"/>
  <c r="H110" i="2"/>
  <c r="K110" i="2" s="1"/>
  <c r="J110" i="2"/>
  <c r="M110" i="2" s="1"/>
  <c r="P110" i="2" s="1"/>
  <c r="Q110" i="2" s="1"/>
  <c r="N110" i="2"/>
  <c r="E111" i="2"/>
  <c r="F111" i="2"/>
  <c r="N111" i="2" s="1"/>
  <c r="G111" i="2"/>
  <c r="I111" i="2" s="1"/>
  <c r="L111" i="2" s="1"/>
  <c r="O111" i="2" s="1"/>
  <c r="H111" i="2"/>
  <c r="K111" i="2" s="1"/>
  <c r="J111" i="2"/>
  <c r="M111" i="2" s="1"/>
  <c r="P111" i="2" s="1"/>
  <c r="Q111" i="2" s="1"/>
  <c r="E112" i="2"/>
  <c r="F112" i="2"/>
  <c r="N112" i="2" s="1"/>
  <c r="G112" i="2"/>
  <c r="I112" i="2" s="1"/>
  <c r="L112" i="2" s="1"/>
  <c r="O112" i="2" s="1"/>
  <c r="H112" i="2"/>
  <c r="K112" i="2" s="1"/>
  <c r="J112" i="2"/>
  <c r="M112" i="2" s="1"/>
  <c r="P112" i="2" s="1"/>
  <c r="Q112" i="2" s="1"/>
  <c r="E113" i="2"/>
  <c r="F113" i="2"/>
  <c r="N113" i="2" s="1"/>
  <c r="G113" i="2"/>
  <c r="H113" i="2"/>
  <c r="K113" i="2" s="1"/>
  <c r="I113" i="2"/>
  <c r="L113" i="2" s="1"/>
  <c r="O113" i="2" s="1"/>
  <c r="J113" i="2"/>
  <c r="M113" i="2" s="1"/>
  <c r="P113" i="2" s="1"/>
  <c r="Q113" i="2"/>
  <c r="E114" i="2"/>
  <c r="F114" i="2"/>
  <c r="N114" i="2" s="1"/>
  <c r="G114" i="2"/>
  <c r="I114" i="2" s="1"/>
  <c r="L114" i="2" s="1"/>
  <c r="O114" i="2" s="1"/>
  <c r="H114" i="2"/>
  <c r="K114" i="2" s="1"/>
  <c r="J114" i="2"/>
  <c r="M114" i="2" s="1"/>
  <c r="P114" i="2" s="1"/>
  <c r="Q114" i="2" s="1"/>
  <c r="E115" i="2"/>
  <c r="F115" i="2"/>
  <c r="N115" i="2" s="1"/>
  <c r="G115" i="2"/>
  <c r="I115" i="2" s="1"/>
  <c r="L115" i="2" s="1"/>
  <c r="O115" i="2" s="1"/>
  <c r="H115" i="2"/>
  <c r="K115" i="2" s="1"/>
  <c r="J115" i="2"/>
  <c r="M115" i="2" s="1"/>
  <c r="P115" i="2" s="1"/>
  <c r="Q115" i="2" s="1"/>
  <c r="E116" i="2"/>
  <c r="F116" i="2"/>
  <c r="G116" i="2"/>
  <c r="H116" i="2"/>
  <c r="K116" i="2" s="1"/>
  <c r="I116" i="2"/>
  <c r="L116" i="2" s="1"/>
  <c r="O116" i="2" s="1"/>
  <c r="J116" i="2"/>
  <c r="M116" i="2" s="1"/>
  <c r="P116" i="2" s="1"/>
  <c r="Q116" i="2" s="1"/>
  <c r="N116" i="2"/>
  <c r="E117" i="2"/>
  <c r="F117" i="2"/>
  <c r="N117" i="2" s="1"/>
  <c r="G117" i="2"/>
  <c r="H117" i="2"/>
  <c r="K117" i="2" s="1"/>
  <c r="I117" i="2"/>
  <c r="L117" i="2" s="1"/>
  <c r="O117" i="2" s="1"/>
  <c r="J117" i="2"/>
  <c r="M117" i="2" s="1"/>
  <c r="P117" i="2" s="1"/>
  <c r="Q117" i="2" s="1"/>
  <c r="E118" i="2"/>
  <c r="F118" i="2"/>
  <c r="G118" i="2"/>
  <c r="H118" i="2"/>
  <c r="K118" i="2" s="1"/>
  <c r="I118" i="2"/>
  <c r="J118" i="2"/>
  <c r="M118" i="2" s="1"/>
  <c r="P118" i="2" s="1"/>
  <c r="Q118" i="2" s="1"/>
  <c r="L118" i="2"/>
  <c r="O118" i="2" s="1"/>
  <c r="N118" i="2"/>
  <c r="E119" i="2"/>
  <c r="F119" i="2"/>
  <c r="N119" i="2" s="1"/>
  <c r="G119" i="2"/>
  <c r="H119" i="2"/>
  <c r="K119" i="2" s="1"/>
  <c r="I119" i="2"/>
  <c r="L119" i="2" s="1"/>
  <c r="O119" i="2" s="1"/>
  <c r="J119" i="2"/>
  <c r="M119" i="2" s="1"/>
  <c r="P119" i="2" s="1"/>
  <c r="Q119" i="2" s="1"/>
  <c r="E120" i="2"/>
  <c r="F120" i="2"/>
  <c r="G120" i="2"/>
  <c r="I120" i="2" s="1"/>
  <c r="L120" i="2" s="1"/>
  <c r="O120" i="2" s="1"/>
  <c r="H120" i="2"/>
  <c r="K120" i="2" s="1"/>
  <c r="J120" i="2"/>
  <c r="M120" i="2" s="1"/>
  <c r="P120" i="2" s="1"/>
  <c r="Q120" i="2" s="1"/>
  <c r="N120" i="2"/>
  <c r="E121" i="2"/>
  <c r="F121" i="2"/>
  <c r="N121" i="2" s="1"/>
  <c r="G121" i="2"/>
  <c r="I121" i="2" s="1"/>
  <c r="L121" i="2" s="1"/>
  <c r="O121" i="2" s="1"/>
  <c r="H121" i="2"/>
  <c r="K121" i="2" s="1"/>
  <c r="J121" i="2"/>
  <c r="M121" i="2" s="1"/>
  <c r="P121" i="2" s="1"/>
  <c r="Q121" i="2" s="1"/>
  <c r="E122" i="2"/>
  <c r="F122" i="2"/>
  <c r="N122" i="2" s="1"/>
  <c r="G122" i="2"/>
  <c r="I122" i="2" s="1"/>
  <c r="L122" i="2" s="1"/>
  <c r="O122" i="2" s="1"/>
  <c r="H122" i="2"/>
  <c r="K122" i="2" s="1"/>
  <c r="J122" i="2"/>
  <c r="M122" i="2" s="1"/>
  <c r="P122" i="2" s="1"/>
  <c r="Q122" i="2" s="1"/>
  <c r="E123" i="2"/>
  <c r="F123" i="2"/>
  <c r="N123" i="2" s="1"/>
  <c r="G123" i="2"/>
  <c r="I123" i="2" s="1"/>
  <c r="L123" i="2" s="1"/>
  <c r="O123" i="2" s="1"/>
  <c r="H123" i="2"/>
  <c r="K123" i="2" s="1"/>
  <c r="J123" i="2"/>
  <c r="M123" i="2" s="1"/>
  <c r="P123" i="2" s="1"/>
  <c r="Q123" i="2" s="1"/>
  <c r="E124" i="2"/>
  <c r="F124" i="2"/>
  <c r="N124" i="2" s="1"/>
  <c r="G124" i="2"/>
  <c r="I124" i="2" s="1"/>
  <c r="L124" i="2" s="1"/>
  <c r="O124" i="2" s="1"/>
  <c r="H124" i="2"/>
  <c r="K124" i="2" s="1"/>
  <c r="J124" i="2"/>
  <c r="M124" i="2" s="1"/>
  <c r="P124" i="2" s="1"/>
  <c r="Q124" i="2" s="1"/>
  <c r="E125" i="2"/>
  <c r="F125" i="2"/>
  <c r="N125" i="2" s="1"/>
  <c r="G125" i="2"/>
  <c r="I125" i="2" s="1"/>
  <c r="L125" i="2" s="1"/>
  <c r="O125" i="2" s="1"/>
  <c r="H125" i="2"/>
  <c r="K125" i="2" s="1"/>
  <c r="J125" i="2"/>
  <c r="M125" i="2" s="1"/>
  <c r="P125" i="2" s="1"/>
  <c r="Q125" i="2" s="1"/>
  <c r="E126" i="2"/>
  <c r="F126" i="2"/>
  <c r="N126" i="2" s="1"/>
  <c r="G126" i="2"/>
  <c r="H126" i="2"/>
  <c r="K126" i="2" s="1"/>
  <c r="I126" i="2"/>
  <c r="L126" i="2" s="1"/>
  <c r="O126" i="2" s="1"/>
  <c r="J126" i="2"/>
  <c r="M126" i="2" s="1"/>
  <c r="P126" i="2" s="1"/>
  <c r="Q126" i="2" s="1"/>
  <c r="E127" i="2"/>
  <c r="F127" i="2"/>
  <c r="N127" i="2" s="1"/>
  <c r="G127" i="2"/>
  <c r="H127" i="2"/>
  <c r="K127" i="2" s="1"/>
  <c r="I127" i="2"/>
  <c r="L127" i="2" s="1"/>
  <c r="O127" i="2" s="1"/>
  <c r="J127" i="2"/>
  <c r="M127" i="2" s="1"/>
  <c r="P127" i="2" s="1"/>
  <c r="Q127" i="2" s="1"/>
  <c r="E128" i="2"/>
  <c r="F128" i="2"/>
  <c r="G128" i="2"/>
  <c r="H128" i="2"/>
  <c r="K128" i="2" s="1"/>
  <c r="I128" i="2"/>
  <c r="J128" i="2"/>
  <c r="M128" i="2" s="1"/>
  <c r="P128" i="2" s="1"/>
  <c r="Q128" i="2" s="1"/>
  <c r="L128" i="2"/>
  <c r="O128" i="2" s="1"/>
  <c r="N128" i="2"/>
  <c r="E129" i="2"/>
  <c r="F129" i="2"/>
  <c r="N129" i="2" s="1"/>
  <c r="G129" i="2"/>
  <c r="H129" i="2"/>
  <c r="K129" i="2" s="1"/>
  <c r="I129" i="2"/>
  <c r="L129" i="2" s="1"/>
  <c r="O129" i="2" s="1"/>
  <c r="J129" i="2"/>
  <c r="M129" i="2" s="1"/>
  <c r="P129" i="2" s="1"/>
  <c r="Q129" i="2"/>
  <c r="C130" i="2"/>
  <c r="D130" i="2"/>
  <c r="E134" i="2"/>
  <c r="F134" i="2"/>
  <c r="N134" i="2" s="1"/>
  <c r="G134" i="2"/>
  <c r="H134" i="2"/>
  <c r="K134" i="2" s="1"/>
  <c r="I134" i="2"/>
  <c r="L134" i="2" s="1"/>
  <c r="O134" i="2" s="1"/>
  <c r="J134" i="2"/>
  <c r="M134" i="2" s="1"/>
  <c r="P134" i="2" s="1"/>
  <c r="Q134" i="2" s="1"/>
  <c r="E135" i="2"/>
  <c r="F135" i="2"/>
  <c r="G135" i="2"/>
  <c r="H135" i="2"/>
  <c r="K135" i="2" s="1"/>
  <c r="I135" i="2"/>
  <c r="J135" i="2"/>
  <c r="M135" i="2" s="1"/>
  <c r="P135" i="2" s="1"/>
  <c r="Q135" i="2" s="1"/>
  <c r="L135" i="2"/>
  <c r="O135" i="2" s="1"/>
  <c r="N135" i="2"/>
  <c r="E136" i="2"/>
  <c r="F136" i="2"/>
  <c r="G136" i="2"/>
  <c r="H136" i="2"/>
  <c r="I136" i="2"/>
  <c r="L136" i="2" s="1"/>
  <c r="O136" i="2" s="1"/>
  <c r="J136" i="2"/>
  <c r="M136" i="2" s="1"/>
  <c r="P136" i="2" s="1"/>
  <c r="Q136" i="2" s="1"/>
  <c r="K136" i="2"/>
  <c r="N136" i="2"/>
  <c r="E137" i="2"/>
  <c r="F137" i="2"/>
  <c r="G137" i="2"/>
  <c r="H137" i="2"/>
  <c r="K137" i="2" s="1"/>
  <c r="I137" i="2"/>
  <c r="L137" i="2" s="1"/>
  <c r="O137" i="2" s="1"/>
  <c r="J137" i="2"/>
  <c r="M137" i="2" s="1"/>
  <c r="P137" i="2" s="1"/>
  <c r="Q137" i="2" s="1"/>
  <c r="N137" i="2"/>
  <c r="E138" i="2"/>
  <c r="F138" i="2"/>
  <c r="N138" i="2" s="1"/>
  <c r="G138" i="2"/>
  <c r="H138" i="2"/>
  <c r="K138" i="2" s="1"/>
  <c r="I138" i="2"/>
  <c r="L138" i="2" s="1"/>
  <c r="J138" i="2"/>
  <c r="M138" i="2" s="1"/>
  <c r="P138" i="2" s="1"/>
  <c r="Q138" i="2" s="1"/>
  <c r="O138" i="2"/>
  <c r="E139" i="2"/>
  <c r="F139" i="2"/>
  <c r="G139" i="2"/>
  <c r="H139" i="2"/>
  <c r="K139" i="2" s="1"/>
  <c r="I139" i="2"/>
  <c r="L139" i="2" s="1"/>
  <c r="O139" i="2" s="1"/>
  <c r="J139" i="2"/>
  <c r="M139" i="2" s="1"/>
  <c r="P139" i="2" s="1"/>
  <c r="Q139" i="2" s="1"/>
  <c r="N139" i="2"/>
  <c r="E140" i="2"/>
  <c r="F140" i="2"/>
  <c r="N140" i="2" s="1"/>
  <c r="G140" i="2"/>
  <c r="H140" i="2"/>
  <c r="I140" i="2"/>
  <c r="L140" i="2" s="1"/>
  <c r="O140" i="2" s="1"/>
  <c r="J140" i="2"/>
  <c r="K140" i="2"/>
  <c r="M140" i="2"/>
  <c r="P140" i="2" s="1"/>
  <c r="Q140" i="2" s="1"/>
  <c r="E141" i="2"/>
  <c r="F141" i="2"/>
  <c r="N141" i="2" s="1"/>
  <c r="G141" i="2"/>
  <c r="I141" i="2" s="1"/>
  <c r="L141" i="2" s="1"/>
  <c r="O141" i="2" s="1"/>
  <c r="H141" i="2"/>
  <c r="K141" i="2" s="1"/>
  <c r="J141" i="2"/>
  <c r="M141" i="2" s="1"/>
  <c r="P141" i="2" s="1"/>
  <c r="Q141" i="2" s="1"/>
  <c r="E142" i="2"/>
  <c r="F142" i="2"/>
  <c r="G142" i="2"/>
  <c r="I142" i="2" s="1"/>
  <c r="L142" i="2" s="1"/>
  <c r="O142" i="2" s="1"/>
  <c r="H142" i="2"/>
  <c r="K142" i="2" s="1"/>
  <c r="J142" i="2"/>
  <c r="M142" i="2" s="1"/>
  <c r="P142" i="2" s="1"/>
  <c r="Q142" i="2" s="1"/>
  <c r="N142" i="2"/>
  <c r="E143" i="2"/>
  <c r="F143" i="2"/>
  <c r="N143" i="2" s="1"/>
  <c r="G143" i="2"/>
  <c r="I143" i="2" s="1"/>
  <c r="L143" i="2" s="1"/>
  <c r="O143" i="2" s="1"/>
  <c r="H143" i="2"/>
  <c r="K143" i="2" s="1"/>
  <c r="J143" i="2"/>
  <c r="M143" i="2" s="1"/>
  <c r="P143" i="2" s="1"/>
  <c r="Q143" i="2" s="1"/>
  <c r="E144" i="2"/>
  <c r="F144" i="2"/>
  <c r="N144" i="2" s="1"/>
  <c r="G144" i="2"/>
  <c r="I144" i="2" s="1"/>
  <c r="L144" i="2" s="1"/>
  <c r="O144" i="2" s="1"/>
  <c r="H144" i="2"/>
  <c r="K144" i="2" s="1"/>
  <c r="J144" i="2"/>
  <c r="M144" i="2"/>
  <c r="P144" i="2" s="1"/>
  <c r="Q144" i="2"/>
  <c r="E145" i="2"/>
  <c r="F145" i="2"/>
  <c r="N145" i="2" s="1"/>
  <c r="G145" i="2"/>
  <c r="H145" i="2"/>
  <c r="K145" i="2" s="1"/>
  <c r="I145" i="2"/>
  <c r="J145" i="2"/>
  <c r="M145" i="2" s="1"/>
  <c r="P145" i="2" s="1"/>
  <c r="Q145" i="2" s="1"/>
  <c r="L145" i="2"/>
  <c r="O145" i="2" s="1"/>
  <c r="E146" i="2"/>
  <c r="F146" i="2"/>
  <c r="N146" i="2" s="1"/>
  <c r="G146" i="2"/>
  <c r="H146" i="2"/>
  <c r="I146" i="2"/>
  <c r="L146" i="2" s="1"/>
  <c r="O146" i="2" s="1"/>
  <c r="J146" i="2"/>
  <c r="K146" i="2"/>
  <c r="M146" i="2"/>
  <c r="P146" i="2" s="1"/>
  <c r="Q146" i="2"/>
  <c r="E147" i="2"/>
  <c r="F147" i="2"/>
  <c r="G147" i="2"/>
  <c r="H147" i="2"/>
  <c r="K147" i="2" s="1"/>
  <c r="I147" i="2"/>
  <c r="L147" i="2" s="1"/>
  <c r="O147" i="2" s="1"/>
  <c r="J147" i="2"/>
  <c r="M147" i="2" s="1"/>
  <c r="P147" i="2" s="1"/>
  <c r="Q147" i="2" s="1"/>
  <c r="N147" i="2"/>
  <c r="E148" i="2"/>
  <c r="F148" i="2"/>
  <c r="N148" i="2" s="1"/>
  <c r="G148" i="2"/>
  <c r="H148" i="2"/>
  <c r="I148" i="2"/>
  <c r="L148" i="2" s="1"/>
  <c r="O148" i="2" s="1"/>
  <c r="J148" i="2"/>
  <c r="K148" i="2"/>
  <c r="M148" i="2"/>
  <c r="P148" i="2" s="1"/>
  <c r="Q148" i="2" s="1"/>
  <c r="E149" i="2"/>
  <c r="F149" i="2"/>
  <c r="N149" i="2" s="1"/>
  <c r="G149" i="2"/>
  <c r="I149" i="2" s="1"/>
  <c r="L149" i="2" s="1"/>
  <c r="O149" i="2" s="1"/>
  <c r="H149" i="2"/>
  <c r="K149" i="2" s="1"/>
  <c r="J149" i="2"/>
  <c r="M149" i="2" s="1"/>
  <c r="P149" i="2" s="1"/>
  <c r="Q149" i="2" s="1"/>
  <c r="E150" i="2"/>
  <c r="F150" i="2"/>
  <c r="G150" i="2"/>
  <c r="I150" i="2" s="1"/>
  <c r="L150" i="2" s="1"/>
  <c r="O150" i="2" s="1"/>
  <c r="H150" i="2"/>
  <c r="K150" i="2" s="1"/>
  <c r="J150" i="2"/>
  <c r="M150" i="2" s="1"/>
  <c r="P150" i="2" s="1"/>
  <c r="Q150" i="2" s="1"/>
  <c r="N150" i="2"/>
  <c r="E151" i="2"/>
  <c r="F151" i="2"/>
  <c r="N151" i="2" s="1"/>
  <c r="G151" i="2"/>
  <c r="I151" i="2" s="1"/>
  <c r="L151" i="2" s="1"/>
  <c r="O151" i="2" s="1"/>
  <c r="H151" i="2"/>
  <c r="K151" i="2" s="1"/>
  <c r="J151" i="2"/>
  <c r="M151" i="2" s="1"/>
  <c r="P151" i="2" s="1"/>
  <c r="Q151" i="2" s="1"/>
  <c r="E152" i="2"/>
  <c r="F152" i="2"/>
  <c r="N152" i="2" s="1"/>
  <c r="G152" i="2"/>
  <c r="I152" i="2" s="1"/>
  <c r="L152" i="2" s="1"/>
  <c r="O152" i="2" s="1"/>
  <c r="H152" i="2"/>
  <c r="K152" i="2" s="1"/>
  <c r="J152" i="2"/>
  <c r="M152" i="2"/>
  <c r="P152" i="2" s="1"/>
  <c r="Q152" i="2"/>
  <c r="E153" i="2"/>
  <c r="F153" i="2"/>
  <c r="N153" i="2" s="1"/>
  <c r="G153" i="2"/>
  <c r="H153" i="2"/>
  <c r="K153" i="2" s="1"/>
  <c r="I153" i="2"/>
  <c r="J153" i="2"/>
  <c r="M153" i="2" s="1"/>
  <c r="P153" i="2" s="1"/>
  <c r="Q153" i="2" s="1"/>
  <c r="L153" i="2"/>
  <c r="O153" i="2" s="1"/>
  <c r="E154" i="2"/>
  <c r="F154" i="2"/>
  <c r="N154" i="2" s="1"/>
  <c r="G154" i="2"/>
  <c r="H154" i="2"/>
  <c r="I154" i="2"/>
  <c r="L154" i="2" s="1"/>
  <c r="O154" i="2" s="1"/>
  <c r="J154" i="2"/>
  <c r="K154" i="2"/>
  <c r="M154" i="2"/>
  <c r="P154" i="2" s="1"/>
  <c r="Q154" i="2"/>
  <c r="E155" i="2"/>
  <c r="F155" i="2"/>
  <c r="G155" i="2"/>
  <c r="H155" i="2"/>
  <c r="K155" i="2" s="1"/>
  <c r="I155" i="2"/>
  <c r="L155" i="2" s="1"/>
  <c r="O155" i="2" s="1"/>
  <c r="J155" i="2"/>
  <c r="M155" i="2" s="1"/>
  <c r="P155" i="2" s="1"/>
  <c r="Q155" i="2" s="1"/>
  <c r="N155" i="2"/>
  <c r="E156" i="2"/>
  <c r="F156" i="2"/>
  <c r="N156" i="2" s="1"/>
  <c r="G156" i="2"/>
  <c r="H156" i="2"/>
  <c r="I156" i="2"/>
  <c r="L156" i="2" s="1"/>
  <c r="O156" i="2" s="1"/>
  <c r="J156" i="2"/>
  <c r="K156" i="2"/>
  <c r="M156" i="2"/>
  <c r="P156" i="2" s="1"/>
  <c r="Q156" i="2" s="1"/>
  <c r="E157" i="2"/>
  <c r="F157" i="2"/>
  <c r="N157" i="2" s="1"/>
  <c r="G157" i="2"/>
  <c r="I157" i="2" s="1"/>
  <c r="L157" i="2" s="1"/>
  <c r="O157" i="2" s="1"/>
  <c r="H157" i="2"/>
  <c r="K157" i="2" s="1"/>
  <c r="J157" i="2"/>
  <c r="M157" i="2" s="1"/>
  <c r="P157" i="2" s="1"/>
  <c r="Q157" i="2" s="1"/>
  <c r="E158" i="2"/>
  <c r="F158" i="2"/>
  <c r="G158" i="2"/>
  <c r="I158" i="2" s="1"/>
  <c r="L158" i="2" s="1"/>
  <c r="O158" i="2" s="1"/>
  <c r="H158" i="2"/>
  <c r="K158" i="2" s="1"/>
  <c r="J158" i="2"/>
  <c r="M158" i="2" s="1"/>
  <c r="P158" i="2" s="1"/>
  <c r="Q158" i="2" s="1"/>
  <c r="N158" i="2"/>
  <c r="E159" i="2"/>
  <c r="F159" i="2"/>
  <c r="N159" i="2" s="1"/>
  <c r="G159" i="2"/>
  <c r="I159" i="2" s="1"/>
  <c r="L159" i="2" s="1"/>
  <c r="O159" i="2" s="1"/>
  <c r="H159" i="2"/>
  <c r="K159" i="2" s="1"/>
  <c r="J159" i="2"/>
  <c r="M159" i="2" s="1"/>
  <c r="P159" i="2" s="1"/>
  <c r="Q159" i="2" s="1"/>
  <c r="E160" i="2"/>
  <c r="F160" i="2"/>
  <c r="N160" i="2" s="1"/>
  <c r="G160" i="2"/>
  <c r="I160" i="2" s="1"/>
  <c r="L160" i="2" s="1"/>
  <c r="O160" i="2" s="1"/>
  <c r="H160" i="2"/>
  <c r="K160" i="2" s="1"/>
  <c r="J160" i="2"/>
  <c r="M160" i="2"/>
  <c r="P160" i="2" s="1"/>
  <c r="Q160" i="2"/>
  <c r="E161" i="2"/>
  <c r="F161" i="2"/>
  <c r="N161" i="2" s="1"/>
  <c r="G161" i="2"/>
  <c r="H161" i="2"/>
  <c r="K161" i="2" s="1"/>
  <c r="I161" i="2"/>
  <c r="J161" i="2"/>
  <c r="M161" i="2" s="1"/>
  <c r="P161" i="2" s="1"/>
  <c r="Q161" i="2" s="1"/>
  <c r="L161" i="2"/>
  <c r="O161" i="2" s="1"/>
  <c r="E162" i="2"/>
  <c r="F162" i="2"/>
  <c r="N162" i="2" s="1"/>
  <c r="G162" i="2"/>
  <c r="H162" i="2"/>
  <c r="I162" i="2"/>
  <c r="L162" i="2" s="1"/>
  <c r="O162" i="2" s="1"/>
  <c r="J162" i="2"/>
  <c r="K162" i="2"/>
  <c r="M162" i="2"/>
  <c r="P162" i="2" s="1"/>
  <c r="Q162" i="2"/>
  <c r="E163" i="2"/>
  <c r="F163" i="2"/>
  <c r="G163" i="2"/>
  <c r="H163" i="2"/>
  <c r="K163" i="2" s="1"/>
  <c r="I163" i="2"/>
  <c r="L163" i="2" s="1"/>
  <c r="O163" i="2" s="1"/>
  <c r="J163" i="2"/>
  <c r="M163" i="2" s="1"/>
  <c r="P163" i="2" s="1"/>
  <c r="Q163" i="2" s="1"/>
  <c r="N163" i="2"/>
  <c r="F164" i="2"/>
  <c r="G164" i="2"/>
  <c r="H164" i="2"/>
  <c r="K164" i="2" s="1"/>
  <c r="I164" i="2"/>
  <c r="J164" i="2"/>
  <c r="M164" i="2" s="1"/>
  <c r="P164" i="2" s="1"/>
  <c r="Q164" i="2" s="1"/>
  <c r="L164" i="2"/>
  <c r="O164" i="2" s="1"/>
  <c r="N164" i="2"/>
  <c r="F165" i="2"/>
  <c r="N165" i="2" s="1"/>
  <c r="G165" i="2"/>
  <c r="H165" i="2"/>
  <c r="K165" i="2" s="1"/>
  <c r="I165" i="2"/>
  <c r="J165" i="2"/>
  <c r="M165" i="2" s="1"/>
  <c r="P165" i="2" s="1"/>
  <c r="Q165" i="2" s="1"/>
  <c r="L165" i="2"/>
  <c r="O165" i="2" s="1"/>
  <c r="F166" i="2"/>
  <c r="G166" i="2"/>
  <c r="I166" i="2" s="1"/>
  <c r="L166" i="2" s="1"/>
  <c r="O166" i="2" s="1"/>
  <c r="H166" i="2"/>
  <c r="K166" i="2" s="1"/>
  <c r="J166" i="2"/>
  <c r="M166" i="2" s="1"/>
  <c r="P166" i="2" s="1"/>
  <c r="Q166" i="2" s="1"/>
  <c r="N166" i="2"/>
  <c r="F167" i="2"/>
  <c r="N167" i="2" s="1"/>
  <c r="G167" i="2"/>
  <c r="I167" i="2" s="1"/>
  <c r="L167" i="2" s="1"/>
  <c r="O167" i="2" s="1"/>
  <c r="H167" i="2"/>
  <c r="K167" i="2" s="1"/>
  <c r="J167" i="2"/>
  <c r="M167" i="2" s="1"/>
  <c r="P167" i="2" s="1"/>
  <c r="Q167" i="2" s="1"/>
  <c r="F168" i="2"/>
  <c r="N168" i="2" s="1"/>
  <c r="G168" i="2"/>
  <c r="I168" i="2" s="1"/>
  <c r="L168" i="2" s="1"/>
  <c r="O168" i="2" s="1"/>
  <c r="H168" i="2"/>
  <c r="K168" i="2" s="1"/>
  <c r="J168" i="2"/>
  <c r="M168" i="2" s="1"/>
  <c r="P168" i="2" s="1"/>
  <c r="Q168" i="2" s="1"/>
  <c r="F169" i="2"/>
  <c r="N169" i="2" s="1"/>
  <c r="G169" i="2"/>
  <c r="I169" i="2" s="1"/>
  <c r="L169" i="2" s="1"/>
  <c r="O169" i="2" s="1"/>
  <c r="H169" i="2"/>
  <c r="K169" i="2" s="1"/>
  <c r="J169" i="2"/>
  <c r="M169" i="2" s="1"/>
  <c r="P169" i="2" s="1"/>
  <c r="Q169" i="2" s="1"/>
  <c r="F170" i="2"/>
  <c r="N170" i="2" s="1"/>
  <c r="G170" i="2"/>
  <c r="H170" i="2"/>
  <c r="K170" i="2" s="1"/>
  <c r="I170" i="2"/>
  <c r="L170" i="2" s="1"/>
  <c r="O170" i="2" s="1"/>
  <c r="J170" i="2"/>
  <c r="M170" i="2" s="1"/>
  <c r="P170" i="2" s="1"/>
  <c r="Q170" i="2" s="1"/>
  <c r="F171" i="2"/>
  <c r="G171" i="2"/>
  <c r="H171" i="2"/>
  <c r="K171" i="2" s="1"/>
  <c r="I171" i="2"/>
  <c r="L171" i="2" s="1"/>
  <c r="O171" i="2" s="1"/>
  <c r="J171" i="2"/>
  <c r="M171" i="2" s="1"/>
  <c r="P171" i="2" s="1"/>
  <c r="Q171" i="2" s="1"/>
  <c r="N171" i="2"/>
  <c r="F172" i="2"/>
  <c r="G172" i="2"/>
  <c r="H172" i="2"/>
  <c r="K172" i="2" s="1"/>
  <c r="I172" i="2"/>
  <c r="J172" i="2"/>
  <c r="M172" i="2" s="1"/>
  <c r="P172" i="2" s="1"/>
  <c r="Q172" i="2" s="1"/>
  <c r="L172" i="2"/>
  <c r="O172" i="2" s="1"/>
  <c r="N172" i="2"/>
  <c r="F173" i="2"/>
  <c r="N173" i="2" s="1"/>
  <c r="G173" i="2"/>
  <c r="H173" i="2"/>
  <c r="K173" i="2" s="1"/>
  <c r="I173" i="2"/>
  <c r="J173" i="2"/>
  <c r="M173" i="2" s="1"/>
  <c r="P173" i="2" s="1"/>
  <c r="Q173" i="2" s="1"/>
  <c r="L173" i="2"/>
  <c r="O173" i="2" s="1"/>
  <c r="F174" i="2"/>
  <c r="G174" i="2"/>
  <c r="I174" i="2" s="1"/>
  <c r="L174" i="2" s="1"/>
  <c r="O174" i="2" s="1"/>
  <c r="H174" i="2"/>
  <c r="K174" i="2" s="1"/>
  <c r="J174" i="2"/>
  <c r="M174" i="2" s="1"/>
  <c r="P174" i="2" s="1"/>
  <c r="Q174" i="2" s="1"/>
  <c r="N174" i="2"/>
  <c r="F175" i="2"/>
  <c r="N175" i="2" s="1"/>
  <c r="G175" i="2"/>
  <c r="I175" i="2" s="1"/>
  <c r="L175" i="2" s="1"/>
  <c r="O175" i="2" s="1"/>
  <c r="H175" i="2"/>
  <c r="K175" i="2" s="1"/>
  <c r="J175" i="2"/>
  <c r="M175" i="2" s="1"/>
  <c r="P175" i="2" s="1"/>
  <c r="Q175" i="2" s="1"/>
  <c r="F176" i="2"/>
  <c r="N176" i="2" s="1"/>
  <c r="G176" i="2"/>
  <c r="H176" i="2"/>
  <c r="K176" i="2" s="1"/>
  <c r="I176" i="2"/>
  <c r="L176" i="2" s="1"/>
  <c r="O176" i="2" s="1"/>
  <c r="J176" i="2"/>
  <c r="M176" i="2" s="1"/>
  <c r="P176" i="2" s="1"/>
  <c r="Q176" i="2" s="1"/>
  <c r="F177" i="2"/>
  <c r="N177" i="2" s="1"/>
  <c r="G177" i="2"/>
  <c r="I177" i="2" s="1"/>
  <c r="L177" i="2" s="1"/>
  <c r="O177" i="2" s="1"/>
  <c r="H177" i="2"/>
  <c r="K177" i="2" s="1"/>
  <c r="J177" i="2"/>
  <c r="M177" i="2" s="1"/>
  <c r="P177" i="2" s="1"/>
  <c r="Q177" i="2" s="1"/>
  <c r="F178" i="2"/>
  <c r="N178" i="2" s="1"/>
  <c r="G178" i="2"/>
  <c r="H178" i="2"/>
  <c r="K178" i="2" s="1"/>
  <c r="I178" i="2"/>
  <c r="J178" i="2"/>
  <c r="M178" i="2" s="1"/>
  <c r="P178" i="2" s="1"/>
  <c r="Q178" i="2" s="1"/>
  <c r="L178" i="2"/>
  <c r="O178" i="2" s="1"/>
  <c r="F179" i="2"/>
  <c r="G179" i="2"/>
  <c r="H179" i="2"/>
  <c r="K179" i="2" s="1"/>
  <c r="I179" i="2"/>
  <c r="L179" i="2" s="1"/>
  <c r="O179" i="2" s="1"/>
  <c r="J179" i="2"/>
  <c r="M179" i="2" s="1"/>
  <c r="P179" i="2" s="1"/>
  <c r="Q179" i="2" s="1"/>
  <c r="N179" i="2"/>
  <c r="F180" i="2"/>
  <c r="G180" i="2"/>
  <c r="H180" i="2"/>
  <c r="K180" i="2" s="1"/>
  <c r="I180" i="2"/>
  <c r="J180" i="2"/>
  <c r="M180" i="2" s="1"/>
  <c r="P180" i="2" s="1"/>
  <c r="Q180" i="2" s="1"/>
  <c r="L180" i="2"/>
  <c r="O180" i="2" s="1"/>
  <c r="N180" i="2"/>
  <c r="C181" i="2"/>
  <c r="D181" i="2"/>
  <c r="I4" i="1"/>
  <c r="J4" i="1"/>
  <c r="R4" i="1" s="1"/>
  <c r="K4" i="1"/>
  <c r="L4" i="1"/>
  <c r="O4" i="1" s="1"/>
  <c r="M4" i="1"/>
  <c r="N4" i="1"/>
  <c r="Q4" i="1" s="1"/>
  <c r="U4" i="1" s="1"/>
  <c r="W4" i="1" s="1"/>
  <c r="P4" i="1"/>
  <c r="T4" i="1" s="1"/>
  <c r="I5" i="1"/>
  <c r="J5" i="1"/>
  <c r="R5" i="1" s="1"/>
  <c r="K5" i="1"/>
  <c r="M5" i="1" s="1"/>
  <c r="P5" i="1" s="1"/>
  <c r="T5" i="1" s="1"/>
  <c r="L5" i="1"/>
  <c r="O5" i="1" s="1"/>
  <c r="N5" i="1"/>
  <c r="Q5" i="1" s="1"/>
  <c r="U5" i="1" s="1"/>
  <c r="W5" i="1" s="1"/>
  <c r="I6" i="1"/>
  <c r="J6" i="1"/>
  <c r="R6" i="1" s="1"/>
  <c r="K6" i="1"/>
  <c r="L6" i="1"/>
  <c r="O6" i="1" s="1"/>
  <c r="M6" i="1"/>
  <c r="P6" i="1" s="1"/>
  <c r="T6" i="1" s="1"/>
  <c r="N6" i="1"/>
  <c r="Q6" i="1" s="1"/>
  <c r="U6" i="1" s="1"/>
  <c r="W6" i="1" s="1"/>
  <c r="I7" i="1"/>
  <c r="J7" i="1"/>
  <c r="R7" i="1" s="1"/>
  <c r="K7" i="1"/>
  <c r="M7" i="1" s="1"/>
  <c r="P7" i="1" s="1"/>
  <c r="L7" i="1"/>
  <c r="O7" i="1" s="1"/>
  <c r="N7" i="1"/>
  <c r="Q7" i="1" s="1"/>
  <c r="U7" i="1" s="1"/>
  <c r="W7" i="1" s="1"/>
  <c r="I8" i="1"/>
  <c r="J8" i="1"/>
  <c r="R8" i="1" s="1"/>
  <c r="K8" i="1"/>
  <c r="M8" i="1" s="1"/>
  <c r="P8" i="1" s="1"/>
  <c r="L8" i="1"/>
  <c r="O8" i="1" s="1"/>
  <c r="N8" i="1"/>
  <c r="Q8" i="1" s="1"/>
  <c r="U8" i="1" s="1"/>
  <c r="W8" i="1" s="1"/>
  <c r="I9" i="1"/>
  <c r="J9" i="1"/>
  <c r="R9" i="1" s="1"/>
  <c r="K9" i="1"/>
  <c r="L9" i="1"/>
  <c r="M9" i="1"/>
  <c r="P9" i="1" s="1"/>
  <c r="N9" i="1"/>
  <c r="Q9" i="1" s="1"/>
  <c r="U9" i="1" s="1"/>
  <c r="W9" i="1" s="1"/>
  <c r="O9" i="1"/>
  <c r="I10" i="1"/>
  <c r="J10" i="1"/>
  <c r="R10" i="1" s="1"/>
  <c r="K10" i="1"/>
  <c r="M10" i="1" s="1"/>
  <c r="P10" i="1" s="1"/>
  <c r="L10" i="1"/>
  <c r="O10" i="1" s="1"/>
  <c r="N10" i="1"/>
  <c r="Q10" i="1" s="1"/>
  <c r="U10" i="1" s="1"/>
  <c r="W10" i="1" s="1"/>
  <c r="I11" i="1"/>
  <c r="J11" i="1"/>
  <c r="K11" i="1"/>
  <c r="M11" i="1" s="1"/>
  <c r="P11" i="1" s="1"/>
  <c r="L11" i="1"/>
  <c r="O11" i="1" s="1"/>
  <c r="N11" i="1"/>
  <c r="Q11" i="1" s="1"/>
  <c r="U11" i="1" s="1"/>
  <c r="R11" i="1"/>
  <c r="W11" i="1"/>
  <c r="I12" i="1"/>
  <c r="J12" i="1"/>
  <c r="R12" i="1" s="1"/>
  <c r="K12" i="1"/>
  <c r="M12" i="1" s="1"/>
  <c r="P12" i="1" s="1"/>
  <c r="L12" i="1"/>
  <c r="O12" i="1" s="1"/>
  <c r="N12" i="1"/>
  <c r="Q12" i="1" s="1"/>
  <c r="U12" i="1" s="1"/>
  <c r="W12" i="1" s="1"/>
  <c r="I13" i="1"/>
  <c r="J13" i="1"/>
  <c r="R13" i="1" s="1"/>
  <c r="K13" i="1"/>
  <c r="M13" i="1" s="1"/>
  <c r="P13" i="1" s="1"/>
  <c r="L13" i="1"/>
  <c r="O13" i="1" s="1"/>
  <c r="N13" i="1"/>
  <c r="Q13" i="1" s="1"/>
  <c r="U13" i="1"/>
  <c r="W13" i="1" s="1"/>
  <c r="I14" i="1"/>
  <c r="J14" i="1"/>
  <c r="R14" i="1" s="1"/>
  <c r="K14" i="1"/>
  <c r="M14" i="1" s="1"/>
  <c r="P14" i="1" s="1"/>
  <c r="L14" i="1"/>
  <c r="O14" i="1" s="1"/>
  <c r="N14" i="1"/>
  <c r="Q14" i="1" s="1"/>
  <c r="U14" i="1" s="1"/>
  <c r="W14" i="1" s="1"/>
  <c r="I15" i="1"/>
  <c r="J15" i="1"/>
  <c r="K15" i="1"/>
  <c r="M15" i="1" s="1"/>
  <c r="P15" i="1" s="1"/>
  <c r="L15" i="1"/>
  <c r="O15" i="1" s="1"/>
  <c r="N15" i="1"/>
  <c r="Q15" i="1"/>
  <c r="U15" i="1" s="1"/>
  <c r="W15" i="1" s="1"/>
  <c r="R15" i="1"/>
  <c r="I16" i="1"/>
  <c r="J16" i="1"/>
  <c r="R16" i="1" s="1"/>
  <c r="K16" i="1"/>
  <c r="L16" i="1"/>
  <c r="O16" i="1" s="1"/>
  <c r="M16" i="1"/>
  <c r="P16" i="1" s="1"/>
  <c r="N16" i="1"/>
  <c r="Q16" i="1" s="1"/>
  <c r="U16" i="1" s="1"/>
  <c r="W16" i="1" s="1"/>
  <c r="I17" i="1"/>
  <c r="J17" i="1"/>
  <c r="K17" i="1"/>
  <c r="M17" i="1" s="1"/>
  <c r="P17" i="1" s="1"/>
  <c r="L17" i="1"/>
  <c r="N17" i="1"/>
  <c r="Q17" i="1" s="1"/>
  <c r="U17" i="1" s="1"/>
  <c r="W17" i="1" s="1"/>
  <c r="O17" i="1"/>
  <c r="R17" i="1"/>
  <c r="I18" i="1"/>
  <c r="J18" i="1"/>
  <c r="R18" i="1" s="1"/>
  <c r="K18" i="1"/>
  <c r="M18" i="1" s="1"/>
  <c r="P18" i="1" s="1"/>
  <c r="L18" i="1"/>
  <c r="O18" i="1" s="1"/>
  <c r="N18" i="1"/>
  <c r="Q18" i="1" s="1"/>
  <c r="U18" i="1" s="1"/>
  <c r="W18" i="1" s="1"/>
  <c r="I19" i="1"/>
  <c r="J19" i="1"/>
  <c r="K19" i="1"/>
  <c r="L19" i="1"/>
  <c r="M19" i="1"/>
  <c r="P19" i="1" s="1"/>
  <c r="N19" i="1"/>
  <c r="Q19" i="1" s="1"/>
  <c r="U19" i="1" s="1"/>
  <c r="W19" i="1" s="1"/>
  <c r="O19" i="1"/>
  <c r="R19" i="1"/>
  <c r="I20" i="1"/>
  <c r="J20" i="1"/>
  <c r="R20" i="1" s="1"/>
  <c r="K20" i="1"/>
  <c r="M20" i="1" s="1"/>
  <c r="P20" i="1" s="1"/>
  <c r="L20" i="1"/>
  <c r="O20" i="1" s="1"/>
  <c r="N20" i="1"/>
  <c r="Q20" i="1"/>
  <c r="U20" i="1" s="1"/>
  <c r="W20" i="1" s="1"/>
  <c r="I21" i="1"/>
  <c r="J21" i="1"/>
  <c r="K21" i="1"/>
  <c r="M21" i="1" s="1"/>
  <c r="P21" i="1" s="1"/>
  <c r="L21" i="1"/>
  <c r="O21" i="1" s="1"/>
  <c r="N21" i="1"/>
  <c r="Q21" i="1" s="1"/>
  <c r="U21" i="1" s="1"/>
  <c r="R21" i="1"/>
  <c r="W21" i="1"/>
  <c r="I22" i="1"/>
  <c r="J22" i="1"/>
  <c r="R22" i="1" s="1"/>
  <c r="K22" i="1"/>
  <c r="M22" i="1" s="1"/>
  <c r="P22" i="1" s="1"/>
  <c r="L22" i="1"/>
  <c r="O22" i="1" s="1"/>
  <c r="N22" i="1"/>
  <c r="Q22" i="1" s="1"/>
  <c r="U22" i="1" s="1"/>
  <c r="W22" i="1" s="1"/>
  <c r="I23" i="1"/>
  <c r="J23" i="1"/>
  <c r="R23" i="1" s="1"/>
  <c r="K23" i="1"/>
  <c r="L23" i="1"/>
  <c r="O23" i="1" s="1"/>
  <c r="M23" i="1"/>
  <c r="P23" i="1" s="1"/>
  <c r="N23" i="1"/>
  <c r="Q23" i="1"/>
  <c r="U23" i="1"/>
  <c r="W23" i="1" s="1"/>
  <c r="I24" i="1"/>
  <c r="J24" i="1"/>
  <c r="R24" i="1" s="1"/>
  <c r="K24" i="1"/>
  <c r="L24" i="1"/>
  <c r="O24" i="1" s="1"/>
  <c r="M24" i="1"/>
  <c r="P24" i="1" s="1"/>
  <c r="N24" i="1"/>
  <c r="Q24" i="1"/>
  <c r="U24" i="1" s="1"/>
  <c r="W24" i="1" s="1"/>
  <c r="I25" i="1"/>
  <c r="J25" i="1"/>
  <c r="K25" i="1"/>
  <c r="M25" i="1" s="1"/>
  <c r="P25" i="1" s="1"/>
  <c r="L25" i="1"/>
  <c r="N25" i="1"/>
  <c r="O25" i="1"/>
  <c r="Q25" i="1"/>
  <c r="U25" i="1" s="1"/>
  <c r="R25" i="1"/>
  <c r="W25" i="1"/>
  <c r="I26" i="1"/>
  <c r="J26" i="1"/>
  <c r="R26" i="1" s="1"/>
  <c r="K26" i="1"/>
  <c r="L26" i="1"/>
  <c r="O26" i="1" s="1"/>
  <c r="M26" i="1"/>
  <c r="P26" i="1" s="1"/>
  <c r="N26" i="1"/>
  <c r="Q26" i="1" s="1"/>
  <c r="U26" i="1" s="1"/>
  <c r="W26" i="1" s="1"/>
  <c r="I27" i="1"/>
  <c r="J27" i="1"/>
  <c r="K27" i="1"/>
  <c r="L27" i="1"/>
  <c r="M27" i="1"/>
  <c r="P27" i="1" s="1"/>
  <c r="N27" i="1"/>
  <c r="O27" i="1"/>
  <c r="Q27" i="1"/>
  <c r="R27" i="1"/>
  <c r="U27" i="1"/>
  <c r="W27" i="1" s="1"/>
  <c r="I28" i="1"/>
  <c r="J28" i="1"/>
  <c r="R28" i="1" s="1"/>
  <c r="K28" i="1"/>
  <c r="L28" i="1"/>
  <c r="O28" i="1" s="1"/>
  <c r="M28" i="1"/>
  <c r="P28" i="1" s="1"/>
  <c r="N28" i="1"/>
  <c r="Q28" i="1"/>
  <c r="U28" i="1" s="1"/>
  <c r="W28" i="1" s="1"/>
  <c r="I29" i="1"/>
  <c r="J29" i="1"/>
  <c r="R29" i="1" s="1"/>
  <c r="K29" i="1"/>
  <c r="L29" i="1"/>
  <c r="M29" i="1"/>
  <c r="P29" i="1" s="1"/>
  <c r="N29" i="1"/>
  <c r="O29" i="1"/>
  <c r="Q29" i="1"/>
  <c r="U29" i="1" s="1"/>
  <c r="W29" i="1" s="1"/>
  <c r="I30" i="1"/>
  <c r="J30" i="1"/>
  <c r="R30" i="1" s="1"/>
  <c r="K30" i="1"/>
  <c r="L30" i="1"/>
  <c r="O30" i="1" s="1"/>
  <c r="M30" i="1"/>
  <c r="P30" i="1" s="1"/>
  <c r="N30" i="1"/>
  <c r="Q30" i="1" s="1"/>
  <c r="U30" i="1" s="1"/>
  <c r="W30" i="1" s="1"/>
  <c r="I31" i="1"/>
  <c r="J31" i="1"/>
  <c r="R31" i="1" s="1"/>
  <c r="K31" i="1"/>
  <c r="L31" i="1"/>
  <c r="M31" i="1"/>
  <c r="P31" i="1" s="1"/>
  <c r="N31" i="1"/>
  <c r="Q31" i="1" s="1"/>
  <c r="U31" i="1" s="1"/>
  <c r="W31" i="1" s="1"/>
  <c r="O31" i="1"/>
  <c r="I32" i="1"/>
  <c r="J32" i="1"/>
  <c r="R32" i="1" s="1"/>
  <c r="K32" i="1"/>
  <c r="M32" i="1" s="1"/>
  <c r="P32" i="1" s="1"/>
  <c r="L32" i="1"/>
  <c r="O32" i="1" s="1"/>
  <c r="N32" i="1"/>
  <c r="Q32" i="1"/>
  <c r="U32" i="1" s="1"/>
  <c r="W32" i="1" s="1"/>
  <c r="I33" i="1"/>
  <c r="J33" i="1"/>
  <c r="R33" i="1" s="1"/>
  <c r="K33" i="1"/>
  <c r="L33" i="1"/>
  <c r="O33" i="1" s="1"/>
  <c r="M33" i="1"/>
  <c r="P33" i="1" s="1"/>
  <c r="N33" i="1"/>
  <c r="Q33" i="1"/>
  <c r="U33" i="1"/>
  <c r="W33" i="1" s="1"/>
  <c r="I34" i="1"/>
  <c r="J34" i="1"/>
  <c r="R34" i="1" s="1"/>
  <c r="K34" i="1"/>
  <c r="L34" i="1"/>
  <c r="O34" i="1" s="1"/>
  <c r="M34" i="1"/>
  <c r="P34" i="1" s="1"/>
  <c r="N34" i="1"/>
  <c r="Q34" i="1" s="1"/>
  <c r="U34" i="1" s="1"/>
  <c r="W34" i="1" s="1"/>
  <c r="I35" i="1"/>
  <c r="J35" i="1"/>
  <c r="K35" i="1"/>
  <c r="M35" i="1" s="1"/>
  <c r="P35" i="1" s="1"/>
  <c r="L35" i="1"/>
  <c r="O35" i="1" s="1"/>
  <c r="N35" i="1"/>
  <c r="Q35" i="1"/>
  <c r="R35" i="1"/>
  <c r="U35" i="1"/>
  <c r="W35" i="1"/>
  <c r="I36" i="1"/>
  <c r="J36" i="1"/>
  <c r="R36" i="1" s="1"/>
  <c r="K36" i="1"/>
  <c r="M36" i="1" s="1"/>
  <c r="P36" i="1" s="1"/>
  <c r="L36" i="1"/>
  <c r="O36" i="1" s="1"/>
  <c r="N36" i="1"/>
  <c r="Q36" i="1" s="1"/>
  <c r="U36" i="1" s="1"/>
  <c r="W36" i="1" s="1"/>
  <c r="I37" i="1"/>
  <c r="J37" i="1"/>
  <c r="R37" i="1" s="1"/>
  <c r="K37" i="1"/>
  <c r="L37" i="1"/>
  <c r="M37" i="1"/>
  <c r="P37" i="1" s="1"/>
  <c r="N37" i="1"/>
  <c r="O37" i="1"/>
  <c r="Q37" i="1"/>
  <c r="U37" i="1"/>
  <c r="W37" i="1" s="1"/>
  <c r="I38" i="1"/>
  <c r="J38" i="1"/>
  <c r="R38" i="1" s="1"/>
  <c r="K38" i="1"/>
  <c r="L38" i="1"/>
  <c r="O38" i="1" s="1"/>
  <c r="M38" i="1"/>
  <c r="P38" i="1" s="1"/>
  <c r="N38" i="1"/>
  <c r="Q38" i="1" s="1"/>
  <c r="U38" i="1" s="1"/>
  <c r="W38" i="1" s="1"/>
  <c r="G39" i="1"/>
  <c r="H39" i="1"/>
  <c r="I42" i="1"/>
  <c r="J42" i="1"/>
  <c r="R42" i="1" s="1"/>
  <c r="K42" i="1"/>
  <c r="L42" i="1"/>
  <c r="O42" i="1" s="1"/>
  <c r="M42" i="1"/>
  <c r="P42" i="1" s="1"/>
  <c r="T42" i="1" s="1"/>
  <c r="N42" i="1"/>
  <c r="Q42" i="1" s="1"/>
  <c r="U42" i="1" s="1"/>
  <c r="W42" i="1" s="1"/>
  <c r="I43" i="1"/>
  <c r="J43" i="1"/>
  <c r="K43" i="1"/>
  <c r="L43" i="1"/>
  <c r="O43" i="1" s="1"/>
  <c r="M43" i="1"/>
  <c r="N43" i="1"/>
  <c r="Q43" i="1" s="1"/>
  <c r="U43" i="1" s="1"/>
  <c r="W43" i="1" s="1"/>
  <c r="P43" i="1"/>
  <c r="R43" i="1"/>
  <c r="T43" i="1"/>
  <c r="I44" i="1"/>
  <c r="J44" i="1"/>
  <c r="K44" i="1"/>
  <c r="M44" i="1" s="1"/>
  <c r="P44" i="1" s="1"/>
  <c r="T44" i="1" s="1"/>
  <c r="L44" i="1"/>
  <c r="O44" i="1" s="1"/>
  <c r="N44" i="1"/>
  <c r="Q44" i="1" s="1"/>
  <c r="U44" i="1" s="1"/>
  <c r="W44" i="1" s="1"/>
  <c r="R44" i="1"/>
  <c r="I45" i="1"/>
  <c r="J45" i="1"/>
  <c r="R45" i="1" s="1"/>
  <c r="K45" i="1"/>
  <c r="L45" i="1"/>
  <c r="O45" i="1" s="1"/>
  <c r="M45" i="1"/>
  <c r="N45" i="1"/>
  <c r="Q45" i="1" s="1"/>
  <c r="U45" i="1" s="1"/>
  <c r="W45" i="1" s="1"/>
  <c r="P45" i="1"/>
  <c r="T45" i="1" s="1"/>
  <c r="I46" i="1"/>
  <c r="J46" i="1"/>
  <c r="R46" i="1" s="1"/>
  <c r="K46" i="1"/>
  <c r="M46" i="1" s="1"/>
  <c r="P46" i="1" s="1"/>
  <c r="T46" i="1" s="1"/>
  <c r="L46" i="1"/>
  <c r="O46" i="1" s="1"/>
  <c r="N46" i="1"/>
  <c r="Q46" i="1" s="1"/>
  <c r="U46" i="1" s="1"/>
  <c r="W46" i="1" s="1"/>
  <c r="I47" i="1"/>
  <c r="J47" i="1"/>
  <c r="K47" i="1"/>
  <c r="L47" i="1"/>
  <c r="O47" i="1" s="1"/>
  <c r="M47" i="1"/>
  <c r="P47" i="1" s="1"/>
  <c r="T47" i="1" s="1"/>
  <c r="N47" i="1"/>
  <c r="Q47" i="1" s="1"/>
  <c r="U47" i="1" s="1"/>
  <c r="W47" i="1" s="1"/>
  <c r="R47" i="1"/>
  <c r="I48" i="1"/>
  <c r="J48" i="1"/>
  <c r="R48" i="1" s="1"/>
  <c r="K48" i="1"/>
  <c r="M48" i="1" s="1"/>
  <c r="P48" i="1" s="1"/>
  <c r="T48" i="1" s="1"/>
  <c r="L48" i="1"/>
  <c r="O48" i="1" s="1"/>
  <c r="N48" i="1"/>
  <c r="Q48" i="1" s="1"/>
  <c r="U48" i="1" s="1"/>
  <c r="W48" i="1" s="1"/>
  <c r="I49" i="1"/>
  <c r="J49" i="1"/>
  <c r="K49" i="1"/>
  <c r="M49" i="1" s="1"/>
  <c r="P49" i="1" s="1"/>
  <c r="T49" i="1" s="1"/>
  <c r="L49" i="1"/>
  <c r="O49" i="1" s="1"/>
  <c r="N49" i="1"/>
  <c r="Q49" i="1" s="1"/>
  <c r="U49" i="1" s="1"/>
  <c r="W49" i="1" s="1"/>
  <c r="R49" i="1"/>
  <c r="I50" i="1"/>
  <c r="J50" i="1"/>
  <c r="R50" i="1" s="1"/>
  <c r="K50" i="1"/>
  <c r="L50" i="1"/>
  <c r="O50" i="1" s="1"/>
  <c r="M50" i="1"/>
  <c r="P50" i="1" s="1"/>
  <c r="T50" i="1" s="1"/>
  <c r="N50" i="1"/>
  <c r="Q50" i="1" s="1"/>
  <c r="U50" i="1" s="1"/>
  <c r="W50" i="1" s="1"/>
  <c r="I51" i="1"/>
  <c r="J51" i="1"/>
  <c r="K51" i="1"/>
  <c r="L51" i="1"/>
  <c r="O51" i="1" s="1"/>
  <c r="M51" i="1"/>
  <c r="N51" i="1"/>
  <c r="Q51" i="1" s="1"/>
  <c r="U51" i="1" s="1"/>
  <c r="W51" i="1" s="1"/>
  <c r="P51" i="1"/>
  <c r="R51" i="1"/>
  <c r="T51" i="1"/>
  <c r="I52" i="1"/>
  <c r="J52" i="1"/>
  <c r="K52" i="1"/>
  <c r="M52" i="1" s="1"/>
  <c r="P52" i="1" s="1"/>
  <c r="T52" i="1" s="1"/>
  <c r="L52" i="1"/>
  <c r="O52" i="1" s="1"/>
  <c r="N52" i="1"/>
  <c r="Q52" i="1" s="1"/>
  <c r="U52" i="1" s="1"/>
  <c r="W52" i="1" s="1"/>
  <c r="R52" i="1"/>
  <c r="I53" i="1"/>
  <c r="J53" i="1"/>
  <c r="R53" i="1" s="1"/>
  <c r="K53" i="1"/>
  <c r="L53" i="1"/>
  <c r="O53" i="1" s="1"/>
  <c r="M53" i="1"/>
  <c r="N53" i="1"/>
  <c r="Q53" i="1" s="1"/>
  <c r="U53" i="1" s="1"/>
  <c r="W53" i="1" s="1"/>
  <c r="P53" i="1"/>
  <c r="T53" i="1" s="1"/>
  <c r="I54" i="1"/>
  <c r="J54" i="1"/>
  <c r="R54" i="1" s="1"/>
  <c r="K54" i="1"/>
  <c r="M54" i="1" s="1"/>
  <c r="P54" i="1" s="1"/>
  <c r="T54" i="1" s="1"/>
  <c r="L54" i="1"/>
  <c r="O54" i="1" s="1"/>
  <c r="N54" i="1"/>
  <c r="Q54" i="1" s="1"/>
  <c r="U54" i="1" s="1"/>
  <c r="W54" i="1" s="1"/>
  <c r="I55" i="1"/>
  <c r="J55" i="1"/>
  <c r="K55" i="1"/>
  <c r="L55" i="1"/>
  <c r="O55" i="1" s="1"/>
  <c r="M55" i="1"/>
  <c r="P55" i="1" s="1"/>
  <c r="T55" i="1" s="1"/>
  <c r="N55" i="1"/>
  <c r="Q55" i="1" s="1"/>
  <c r="U55" i="1" s="1"/>
  <c r="W55" i="1" s="1"/>
  <c r="R55" i="1"/>
  <c r="I56" i="1"/>
  <c r="J56" i="1"/>
  <c r="R56" i="1" s="1"/>
  <c r="K56" i="1"/>
  <c r="M56" i="1" s="1"/>
  <c r="P56" i="1" s="1"/>
  <c r="T56" i="1" s="1"/>
  <c r="L56" i="1"/>
  <c r="O56" i="1" s="1"/>
  <c r="N56" i="1"/>
  <c r="Q56" i="1" s="1"/>
  <c r="U56" i="1" s="1"/>
  <c r="W56" i="1" s="1"/>
  <c r="I57" i="1"/>
  <c r="J57" i="1"/>
  <c r="K57" i="1"/>
  <c r="M57" i="1" s="1"/>
  <c r="P57" i="1" s="1"/>
  <c r="T57" i="1" s="1"/>
  <c r="L57" i="1"/>
  <c r="O57" i="1" s="1"/>
  <c r="N57" i="1"/>
  <c r="Q57" i="1" s="1"/>
  <c r="U57" i="1" s="1"/>
  <c r="W57" i="1" s="1"/>
  <c r="R57" i="1"/>
  <c r="I58" i="1"/>
  <c r="J58" i="1"/>
  <c r="R58" i="1" s="1"/>
  <c r="K58" i="1"/>
  <c r="L58" i="1"/>
  <c r="O58" i="1" s="1"/>
  <c r="M58" i="1"/>
  <c r="P58" i="1" s="1"/>
  <c r="T58" i="1" s="1"/>
  <c r="N58" i="1"/>
  <c r="Q58" i="1" s="1"/>
  <c r="U58" i="1" s="1"/>
  <c r="W58" i="1" s="1"/>
  <c r="I59" i="1"/>
  <c r="J59" i="1"/>
  <c r="K59" i="1"/>
  <c r="L59" i="1"/>
  <c r="O59" i="1" s="1"/>
  <c r="M59" i="1"/>
  <c r="N59" i="1"/>
  <c r="Q59" i="1" s="1"/>
  <c r="U59" i="1" s="1"/>
  <c r="W59" i="1" s="1"/>
  <c r="P59" i="1"/>
  <c r="R59" i="1"/>
  <c r="T59" i="1"/>
  <c r="I60" i="1"/>
  <c r="J60" i="1"/>
  <c r="K60" i="1"/>
  <c r="M60" i="1" s="1"/>
  <c r="P60" i="1" s="1"/>
  <c r="T60" i="1" s="1"/>
  <c r="L60" i="1"/>
  <c r="O60" i="1" s="1"/>
  <c r="N60" i="1"/>
  <c r="Q60" i="1" s="1"/>
  <c r="U60" i="1" s="1"/>
  <c r="W60" i="1" s="1"/>
  <c r="R60" i="1"/>
  <c r="I61" i="1"/>
  <c r="J61" i="1"/>
  <c r="R61" i="1" s="1"/>
  <c r="K61" i="1"/>
  <c r="L61" i="1"/>
  <c r="O61" i="1" s="1"/>
  <c r="M61" i="1"/>
  <c r="N61" i="1"/>
  <c r="Q61" i="1" s="1"/>
  <c r="U61" i="1" s="1"/>
  <c r="W61" i="1" s="1"/>
  <c r="P61" i="1"/>
  <c r="T61" i="1" s="1"/>
  <c r="I62" i="1"/>
  <c r="J62" i="1"/>
  <c r="R62" i="1" s="1"/>
  <c r="K62" i="1"/>
  <c r="M62" i="1" s="1"/>
  <c r="P62" i="1" s="1"/>
  <c r="T62" i="1" s="1"/>
  <c r="L62" i="1"/>
  <c r="O62" i="1" s="1"/>
  <c r="N62" i="1"/>
  <c r="Q62" i="1" s="1"/>
  <c r="U62" i="1" s="1"/>
  <c r="W62" i="1" s="1"/>
  <c r="I63" i="1"/>
  <c r="J63" i="1"/>
  <c r="K63" i="1"/>
  <c r="L63" i="1"/>
  <c r="O63" i="1" s="1"/>
  <c r="M63" i="1"/>
  <c r="P63" i="1" s="1"/>
  <c r="T63" i="1" s="1"/>
  <c r="N63" i="1"/>
  <c r="Q63" i="1" s="1"/>
  <c r="U63" i="1" s="1"/>
  <c r="W63" i="1" s="1"/>
  <c r="R63" i="1"/>
  <c r="I64" i="1"/>
  <c r="J64" i="1"/>
  <c r="R64" i="1" s="1"/>
  <c r="K64" i="1"/>
  <c r="M64" i="1" s="1"/>
  <c r="P64" i="1" s="1"/>
  <c r="T64" i="1" s="1"/>
  <c r="L64" i="1"/>
  <c r="O64" i="1" s="1"/>
  <c r="N64" i="1"/>
  <c r="Q64" i="1" s="1"/>
  <c r="U64" i="1" s="1"/>
  <c r="W64" i="1" s="1"/>
  <c r="I65" i="1"/>
  <c r="J65" i="1"/>
  <c r="K65" i="1"/>
  <c r="M65" i="1" s="1"/>
  <c r="P65" i="1" s="1"/>
  <c r="T65" i="1" s="1"/>
  <c r="L65" i="1"/>
  <c r="O65" i="1" s="1"/>
  <c r="N65" i="1"/>
  <c r="Q65" i="1" s="1"/>
  <c r="U65" i="1" s="1"/>
  <c r="W65" i="1" s="1"/>
  <c r="R65" i="1"/>
  <c r="I66" i="1"/>
  <c r="J66" i="1"/>
  <c r="R66" i="1" s="1"/>
  <c r="K66" i="1"/>
  <c r="L66" i="1"/>
  <c r="O66" i="1" s="1"/>
  <c r="M66" i="1"/>
  <c r="P66" i="1" s="1"/>
  <c r="T66" i="1" s="1"/>
  <c r="N66" i="1"/>
  <c r="Q66" i="1" s="1"/>
  <c r="U66" i="1" s="1"/>
  <c r="W66" i="1" s="1"/>
  <c r="I67" i="1"/>
  <c r="J67" i="1"/>
  <c r="K67" i="1"/>
  <c r="L67" i="1"/>
  <c r="O67" i="1" s="1"/>
  <c r="M67" i="1"/>
  <c r="N67" i="1"/>
  <c r="Q67" i="1" s="1"/>
  <c r="U67" i="1" s="1"/>
  <c r="W67" i="1" s="1"/>
  <c r="P67" i="1"/>
  <c r="R67" i="1"/>
  <c r="T67" i="1"/>
  <c r="I68" i="1"/>
  <c r="J68" i="1"/>
  <c r="K68" i="1"/>
  <c r="M68" i="1" s="1"/>
  <c r="P68" i="1" s="1"/>
  <c r="T68" i="1" s="1"/>
  <c r="L68" i="1"/>
  <c r="O68" i="1" s="1"/>
  <c r="N68" i="1"/>
  <c r="Q68" i="1" s="1"/>
  <c r="U68" i="1" s="1"/>
  <c r="W68" i="1" s="1"/>
  <c r="R68" i="1"/>
  <c r="I69" i="1"/>
  <c r="J69" i="1"/>
  <c r="R69" i="1" s="1"/>
  <c r="K69" i="1"/>
  <c r="L69" i="1"/>
  <c r="O69" i="1" s="1"/>
  <c r="M69" i="1"/>
  <c r="N69" i="1"/>
  <c r="Q69" i="1" s="1"/>
  <c r="U69" i="1" s="1"/>
  <c r="W69" i="1" s="1"/>
  <c r="P69" i="1"/>
  <c r="T69" i="1" s="1"/>
  <c r="I70" i="1"/>
  <c r="J70" i="1"/>
  <c r="R70" i="1" s="1"/>
  <c r="K70" i="1"/>
  <c r="M70" i="1" s="1"/>
  <c r="P70" i="1" s="1"/>
  <c r="T70" i="1" s="1"/>
  <c r="L70" i="1"/>
  <c r="O70" i="1" s="1"/>
  <c r="N70" i="1"/>
  <c r="Q70" i="1" s="1"/>
  <c r="U70" i="1" s="1"/>
  <c r="W70" i="1" s="1"/>
  <c r="I71" i="1"/>
  <c r="J71" i="1"/>
  <c r="K71" i="1"/>
  <c r="L71" i="1"/>
  <c r="O71" i="1" s="1"/>
  <c r="M71" i="1"/>
  <c r="P71" i="1" s="1"/>
  <c r="T71" i="1" s="1"/>
  <c r="N71" i="1"/>
  <c r="Q71" i="1" s="1"/>
  <c r="U71" i="1" s="1"/>
  <c r="W71" i="1" s="1"/>
  <c r="R71" i="1"/>
  <c r="I72" i="1"/>
  <c r="J72" i="1"/>
  <c r="R72" i="1" s="1"/>
  <c r="K72" i="1"/>
  <c r="M72" i="1" s="1"/>
  <c r="P72" i="1" s="1"/>
  <c r="T72" i="1" s="1"/>
  <c r="L72" i="1"/>
  <c r="O72" i="1" s="1"/>
  <c r="N72" i="1"/>
  <c r="Q72" i="1" s="1"/>
  <c r="U72" i="1" s="1"/>
  <c r="W72" i="1" s="1"/>
  <c r="I73" i="1"/>
  <c r="J73" i="1"/>
  <c r="K73" i="1"/>
  <c r="M73" i="1" s="1"/>
  <c r="P73" i="1" s="1"/>
  <c r="T73" i="1" s="1"/>
  <c r="L73" i="1"/>
  <c r="O73" i="1" s="1"/>
  <c r="N73" i="1"/>
  <c r="Q73" i="1" s="1"/>
  <c r="U73" i="1" s="1"/>
  <c r="W73" i="1" s="1"/>
  <c r="R73" i="1"/>
  <c r="I74" i="1"/>
  <c r="J74" i="1"/>
  <c r="R74" i="1" s="1"/>
  <c r="K74" i="1"/>
  <c r="L74" i="1"/>
  <c r="O74" i="1" s="1"/>
  <c r="M74" i="1"/>
  <c r="P74" i="1" s="1"/>
  <c r="T74" i="1" s="1"/>
  <c r="N74" i="1"/>
  <c r="Q74" i="1" s="1"/>
  <c r="U74" i="1" s="1"/>
  <c r="W74" i="1" s="1"/>
  <c r="I75" i="1"/>
  <c r="J75" i="1"/>
  <c r="K75" i="1"/>
  <c r="L75" i="1"/>
  <c r="O75" i="1" s="1"/>
  <c r="M75" i="1"/>
  <c r="N75" i="1"/>
  <c r="Q75" i="1" s="1"/>
  <c r="U75" i="1" s="1"/>
  <c r="W75" i="1" s="1"/>
  <c r="P75" i="1"/>
  <c r="R75" i="1"/>
  <c r="T75" i="1"/>
  <c r="I76" i="1"/>
  <c r="J76" i="1"/>
  <c r="K76" i="1"/>
  <c r="M76" i="1" s="1"/>
  <c r="P76" i="1" s="1"/>
  <c r="T76" i="1" s="1"/>
  <c r="L76" i="1"/>
  <c r="O76" i="1" s="1"/>
  <c r="N76" i="1"/>
  <c r="Q76" i="1" s="1"/>
  <c r="U76" i="1" s="1"/>
  <c r="W76" i="1" s="1"/>
  <c r="R76" i="1"/>
  <c r="I77" i="1"/>
  <c r="J77" i="1"/>
  <c r="R77" i="1" s="1"/>
  <c r="K77" i="1"/>
  <c r="L77" i="1"/>
  <c r="O77" i="1" s="1"/>
  <c r="M77" i="1"/>
  <c r="N77" i="1"/>
  <c r="Q77" i="1" s="1"/>
  <c r="U77" i="1" s="1"/>
  <c r="W77" i="1" s="1"/>
  <c r="P77" i="1"/>
  <c r="T77" i="1" s="1"/>
  <c r="I78" i="1"/>
  <c r="J78" i="1"/>
  <c r="R78" i="1" s="1"/>
  <c r="K78" i="1"/>
  <c r="M78" i="1" s="1"/>
  <c r="P78" i="1" s="1"/>
  <c r="T78" i="1" s="1"/>
  <c r="L78" i="1"/>
  <c r="O78" i="1" s="1"/>
  <c r="N78" i="1"/>
  <c r="Q78" i="1" s="1"/>
  <c r="U78" i="1" s="1"/>
  <c r="W78" i="1" s="1"/>
  <c r="I79" i="1"/>
  <c r="J79" i="1"/>
  <c r="K79" i="1"/>
  <c r="L79" i="1"/>
  <c r="O79" i="1" s="1"/>
  <c r="M79" i="1"/>
  <c r="P79" i="1" s="1"/>
  <c r="T79" i="1" s="1"/>
  <c r="N79" i="1"/>
  <c r="Q79" i="1" s="1"/>
  <c r="U79" i="1" s="1"/>
  <c r="W79" i="1" s="1"/>
  <c r="R79" i="1"/>
  <c r="I80" i="1"/>
  <c r="J80" i="1"/>
  <c r="R80" i="1" s="1"/>
  <c r="K80" i="1"/>
  <c r="M80" i="1" s="1"/>
  <c r="P80" i="1" s="1"/>
  <c r="T80" i="1" s="1"/>
  <c r="L80" i="1"/>
  <c r="O80" i="1" s="1"/>
  <c r="N80" i="1"/>
  <c r="Q80" i="1" s="1"/>
  <c r="U80" i="1" s="1"/>
  <c r="W80" i="1" s="1"/>
  <c r="I81" i="1"/>
  <c r="J81" i="1"/>
  <c r="K81" i="1"/>
  <c r="M81" i="1" s="1"/>
  <c r="P81" i="1" s="1"/>
  <c r="T81" i="1" s="1"/>
  <c r="L81" i="1"/>
  <c r="O81" i="1" s="1"/>
  <c r="N81" i="1"/>
  <c r="Q81" i="1" s="1"/>
  <c r="U81" i="1" s="1"/>
  <c r="W81" i="1" s="1"/>
  <c r="R81" i="1"/>
  <c r="I82" i="1"/>
  <c r="J82" i="1"/>
  <c r="R82" i="1" s="1"/>
  <c r="K82" i="1"/>
  <c r="L82" i="1"/>
  <c r="O82" i="1" s="1"/>
  <c r="M82" i="1"/>
  <c r="P82" i="1" s="1"/>
  <c r="T82" i="1" s="1"/>
  <c r="N82" i="1"/>
  <c r="Q82" i="1" s="1"/>
  <c r="U82" i="1" s="1"/>
  <c r="W82" i="1" s="1"/>
  <c r="I83" i="1"/>
  <c r="J83" i="1"/>
  <c r="K83" i="1"/>
  <c r="L83" i="1"/>
  <c r="O83" i="1" s="1"/>
  <c r="M83" i="1"/>
  <c r="N83" i="1"/>
  <c r="Q83" i="1" s="1"/>
  <c r="U83" i="1" s="1"/>
  <c r="W83" i="1" s="1"/>
  <c r="P83" i="1"/>
  <c r="R83" i="1"/>
  <c r="T83" i="1"/>
  <c r="G84" i="1"/>
  <c r="H84" i="1"/>
  <c r="I87" i="1"/>
  <c r="I107" i="1" s="1"/>
  <c r="J87" i="1"/>
  <c r="K87" i="1"/>
  <c r="M87" i="1" s="1"/>
  <c r="P87" i="1" s="1"/>
  <c r="T87" i="1" s="1"/>
  <c r="L87" i="1"/>
  <c r="O87" i="1" s="1"/>
  <c r="N87" i="1"/>
  <c r="Q87" i="1" s="1"/>
  <c r="U87" i="1" s="1"/>
  <c r="W87" i="1" s="1"/>
  <c r="R87" i="1"/>
  <c r="I88" i="1"/>
  <c r="J88" i="1"/>
  <c r="R88" i="1" s="1"/>
  <c r="K88" i="1"/>
  <c r="L88" i="1"/>
  <c r="M88" i="1"/>
  <c r="P88" i="1" s="1"/>
  <c r="T88" i="1" s="1"/>
  <c r="N88" i="1"/>
  <c r="O88" i="1"/>
  <c r="Q88" i="1"/>
  <c r="U88" i="1" s="1"/>
  <c r="W88" i="1" s="1"/>
  <c r="I89" i="1"/>
  <c r="J89" i="1"/>
  <c r="R89" i="1" s="1"/>
  <c r="K89" i="1"/>
  <c r="M89" i="1" s="1"/>
  <c r="P89" i="1" s="1"/>
  <c r="T89" i="1" s="1"/>
  <c r="L89" i="1"/>
  <c r="O89" i="1" s="1"/>
  <c r="N89" i="1"/>
  <c r="Q89" i="1"/>
  <c r="U89" i="1" s="1"/>
  <c r="W89" i="1" s="1"/>
  <c r="I90" i="1"/>
  <c r="J90" i="1"/>
  <c r="K90" i="1"/>
  <c r="M90" i="1" s="1"/>
  <c r="P90" i="1" s="1"/>
  <c r="T90" i="1" s="1"/>
  <c r="L90" i="1"/>
  <c r="N90" i="1"/>
  <c r="Q90" i="1" s="1"/>
  <c r="U90" i="1" s="1"/>
  <c r="W90" i="1" s="1"/>
  <c r="O90" i="1"/>
  <c r="R90" i="1"/>
  <c r="I91" i="1"/>
  <c r="J91" i="1"/>
  <c r="R91" i="1" s="1"/>
  <c r="K91" i="1"/>
  <c r="L91" i="1"/>
  <c r="M91" i="1"/>
  <c r="P91" i="1" s="1"/>
  <c r="T91" i="1" s="1"/>
  <c r="N91" i="1"/>
  <c r="O91" i="1"/>
  <c r="Q91" i="1"/>
  <c r="U91" i="1" s="1"/>
  <c r="W91" i="1" s="1"/>
  <c r="I92" i="1"/>
  <c r="J92" i="1"/>
  <c r="K92" i="1"/>
  <c r="L92" i="1"/>
  <c r="M92" i="1"/>
  <c r="P92" i="1" s="1"/>
  <c r="T92" i="1" s="1"/>
  <c r="N92" i="1"/>
  <c r="Q92" i="1" s="1"/>
  <c r="U92" i="1" s="1"/>
  <c r="W92" i="1" s="1"/>
  <c r="O92" i="1"/>
  <c r="R92" i="1"/>
  <c r="I93" i="1"/>
  <c r="J93" i="1"/>
  <c r="R93" i="1" s="1"/>
  <c r="K93" i="1"/>
  <c r="M93" i="1" s="1"/>
  <c r="P93" i="1" s="1"/>
  <c r="T93" i="1" s="1"/>
  <c r="L93" i="1"/>
  <c r="O93" i="1" s="1"/>
  <c r="N93" i="1"/>
  <c r="Q93" i="1"/>
  <c r="U93" i="1" s="1"/>
  <c r="W93" i="1" s="1"/>
  <c r="I94" i="1"/>
  <c r="J94" i="1"/>
  <c r="R94" i="1" s="1"/>
  <c r="K94" i="1"/>
  <c r="L94" i="1"/>
  <c r="M94" i="1"/>
  <c r="P94" i="1" s="1"/>
  <c r="T94" i="1" s="1"/>
  <c r="N94" i="1"/>
  <c r="Q94" i="1" s="1"/>
  <c r="U94" i="1" s="1"/>
  <c r="W94" i="1" s="1"/>
  <c r="O94" i="1"/>
  <c r="I95" i="1"/>
  <c r="J95" i="1"/>
  <c r="K95" i="1"/>
  <c r="M95" i="1" s="1"/>
  <c r="P95" i="1" s="1"/>
  <c r="T95" i="1" s="1"/>
  <c r="L95" i="1"/>
  <c r="O95" i="1" s="1"/>
  <c r="N95" i="1"/>
  <c r="Q95" i="1" s="1"/>
  <c r="U95" i="1" s="1"/>
  <c r="W95" i="1" s="1"/>
  <c r="R95" i="1"/>
  <c r="I96" i="1"/>
  <c r="J96" i="1"/>
  <c r="R96" i="1" s="1"/>
  <c r="K96" i="1"/>
  <c r="L96" i="1"/>
  <c r="M96" i="1"/>
  <c r="P96" i="1" s="1"/>
  <c r="T96" i="1" s="1"/>
  <c r="N96" i="1"/>
  <c r="O96" i="1"/>
  <c r="Q96" i="1"/>
  <c r="U96" i="1" s="1"/>
  <c r="W96" i="1" s="1"/>
  <c r="I97" i="1"/>
  <c r="J97" i="1"/>
  <c r="R97" i="1" s="1"/>
  <c r="K97" i="1"/>
  <c r="M97" i="1" s="1"/>
  <c r="P97" i="1" s="1"/>
  <c r="T97" i="1" s="1"/>
  <c r="L97" i="1"/>
  <c r="O97" i="1" s="1"/>
  <c r="N97" i="1"/>
  <c r="Q97" i="1"/>
  <c r="U97" i="1" s="1"/>
  <c r="W97" i="1" s="1"/>
  <c r="I98" i="1"/>
  <c r="J98" i="1"/>
  <c r="K98" i="1"/>
  <c r="M98" i="1" s="1"/>
  <c r="P98" i="1" s="1"/>
  <c r="T98" i="1" s="1"/>
  <c r="L98" i="1"/>
  <c r="N98" i="1"/>
  <c r="Q98" i="1" s="1"/>
  <c r="U98" i="1" s="1"/>
  <c r="W98" i="1" s="1"/>
  <c r="O98" i="1"/>
  <c r="R98" i="1"/>
  <c r="I99" i="1"/>
  <c r="J99" i="1"/>
  <c r="R99" i="1" s="1"/>
  <c r="K99" i="1"/>
  <c r="L99" i="1"/>
  <c r="M99" i="1"/>
  <c r="P99" i="1" s="1"/>
  <c r="T99" i="1" s="1"/>
  <c r="N99" i="1"/>
  <c r="O99" i="1"/>
  <c r="Q99" i="1"/>
  <c r="U99" i="1" s="1"/>
  <c r="W99" i="1" s="1"/>
  <c r="I100" i="1"/>
  <c r="J100" i="1"/>
  <c r="K100" i="1"/>
  <c r="L100" i="1"/>
  <c r="M100" i="1"/>
  <c r="P100" i="1" s="1"/>
  <c r="T100" i="1" s="1"/>
  <c r="N100" i="1"/>
  <c r="Q100" i="1" s="1"/>
  <c r="U100" i="1" s="1"/>
  <c r="W100" i="1" s="1"/>
  <c r="O100" i="1"/>
  <c r="R100" i="1"/>
  <c r="I101" i="1"/>
  <c r="J101" i="1"/>
  <c r="R101" i="1" s="1"/>
  <c r="K101" i="1"/>
  <c r="M101" i="1" s="1"/>
  <c r="P101" i="1" s="1"/>
  <c r="T101" i="1" s="1"/>
  <c r="L101" i="1"/>
  <c r="O101" i="1" s="1"/>
  <c r="N101" i="1"/>
  <c r="Q101" i="1"/>
  <c r="U101" i="1" s="1"/>
  <c r="W101" i="1" s="1"/>
  <c r="I102" i="1"/>
  <c r="J102" i="1"/>
  <c r="R102" i="1" s="1"/>
  <c r="K102" i="1"/>
  <c r="L102" i="1"/>
  <c r="M102" i="1"/>
  <c r="P102" i="1" s="1"/>
  <c r="T102" i="1" s="1"/>
  <c r="N102" i="1"/>
  <c r="Q102" i="1" s="1"/>
  <c r="U102" i="1" s="1"/>
  <c r="W102" i="1" s="1"/>
  <c r="O102" i="1"/>
  <c r="I103" i="1"/>
  <c r="J103" i="1"/>
  <c r="K103" i="1"/>
  <c r="M103" i="1" s="1"/>
  <c r="P103" i="1" s="1"/>
  <c r="T103" i="1" s="1"/>
  <c r="L103" i="1"/>
  <c r="O103" i="1" s="1"/>
  <c r="N103" i="1"/>
  <c r="Q103" i="1" s="1"/>
  <c r="U103" i="1" s="1"/>
  <c r="W103" i="1" s="1"/>
  <c r="R103" i="1"/>
  <c r="I104" i="1"/>
  <c r="J104" i="1"/>
  <c r="R104" i="1" s="1"/>
  <c r="K104" i="1"/>
  <c r="L104" i="1"/>
  <c r="M104" i="1"/>
  <c r="P104" i="1" s="1"/>
  <c r="T104" i="1" s="1"/>
  <c r="N104" i="1"/>
  <c r="O104" i="1"/>
  <c r="Q104" i="1"/>
  <c r="U104" i="1" s="1"/>
  <c r="W104" i="1" s="1"/>
  <c r="I105" i="1"/>
  <c r="J105" i="1"/>
  <c r="R105" i="1" s="1"/>
  <c r="K105" i="1"/>
  <c r="M105" i="1" s="1"/>
  <c r="P105" i="1" s="1"/>
  <c r="T105" i="1" s="1"/>
  <c r="L105" i="1"/>
  <c r="O105" i="1" s="1"/>
  <c r="N105" i="1"/>
  <c r="Q105" i="1"/>
  <c r="U105" i="1" s="1"/>
  <c r="W105" i="1" s="1"/>
  <c r="I106" i="1"/>
  <c r="J106" i="1"/>
  <c r="K106" i="1"/>
  <c r="M106" i="1" s="1"/>
  <c r="P106" i="1" s="1"/>
  <c r="T106" i="1" s="1"/>
  <c r="L106" i="1"/>
  <c r="N106" i="1"/>
  <c r="Q106" i="1" s="1"/>
  <c r="U106" i="1" s="1"/>
  <c r="W106" i="1" s="1"/>
  <c r="O106" i="1"/>
  <c r="R106" i="1"/>
  <c r="G107" i="1"/>
  <c r="H107" i="1"/>
  <c r="I111" i="1"/>
  <c r="J111" i="1"/>
  <c r="R111" i="1" s="1"/>
  <c r="K111" i="1"/>
  <c r="L111" i="1"/>
  <c r="O111" i="1" s="1"/>
  <c r="M111" i="1"/>
  <c r="N111" i="1"/>
  <c r="Q111" i="1" s="1"/>
  <c r="U111" i="1" s="1"/>
  <c r="W111" i="1" s="1"/>
  <c r="P111" i="1"/>
  <c r="T111" i="1" s="1"/>
  <c r="I112" i="1"/>
  <c r="J112" i="1"/>
  <c r="R112" i="1" s="1"/>
  <c r="K112" i="1"/>
  <c r="M112" i="1" s="1"/>
  <c r="P112" i="1" s="1"/>
  <c r="T112" i="1" s="1"/>
  <c r="L112" i="1"/>
  <c r="O112" i="1" s="1"/>
  <c r="N112" i="1"/>
  <c r="Q112" i="1" s="1"/>
  <c r="U112" i="1" s="1"/>
  <c r="W112" i="1" s="1"/>
  <c r="I113" i="1"/>
  <c r="J113" i="1"/>
  <c r="K113" i="1"/>
  <c r="L113" i="1"/>
  <c r="O113" i="1" s="1"/>
  <c r="M113" i="1"/>
  <c r="P113" i="1" s="1"/>
  <c r="T113" i="1" s="1"/>
  <c r="N113" i="1"/>
  <c r="Q113" i="1" s="1"/>
  <c r="U113" i="1" s="1"/>
  <c r="W113" i="1" s="1"/>
  <c r="R113" i="1"/>
  <c r="I114" i="1"/>
  <c r="J114" i="1"/>
  <c r="R114" i="1" s="1"/>
  <c r="K114" i="1"/>
  <c r="L114" i="1"/>
  <c r="O114" i="1" s="1"/>
  <c r="M114" i="1"/>
  <c r="N114" i="1"/>
  <c r="Q114" i="1" s="1"/>
  <c r="U114" i="1" s="1"/>
  <c r="W114" i="1" s="1"/>
  <c r="P114" i="1"/>
  <c r="T114" i="1" s="1"/>
  <c r="I115" i="1"/>
  <c r="I136" i="1" s="1"/>
  <c r="J115" i="1"/>
  <c r="K115" i="1"/>
  <c r="M115" i="1" s="1"/>
  <c r="P115" i="1" s="1"/>
  <c r="T115" i="1" s="1"/>
  <c r="L115" i="1"/>
  <c r="O115" i="1" s="1"/>
  <c r="N115" i="1"/>
  <c r="Q115" i="1" s="1"/>
  <c r="U115" i="1" s="1"/>
  <c r="W115" i="1" s="1"/>
  <c r="R115" i="1"/>
  <c r="I116" i="1"/>
  <c r="J116" i="1"/>
  <c r="R116" i="1" s="1"/>
  <c r="K116" i="1"/>
  <c r="L116" i="1"/>
  <c r="O116" i="1" s="1"/>
  <c r="M116" i="1"/>
  <c r="P116" i="1" s="1"/>
  <c r="T116" i="1" s="1"/>
  <c r="N116" i="1"/>
  <c r="Q116" i="1" s="1"/>
  <c r="U116" i="1" s="1"/>
  <c r="W116" i="1" s="1"/>
  <c r="I117" i="1"/>
  <c r="J117" i="1"/>
  <c r="R117" i="1" s="1"/>
  <c r="K117" i="1"/>
  <c r="L117" i="1"/>
  <c r="O117" i="1" s="1"/>
  <c r="M117" i="1"/>
  <c r="N117" i="1"/>
  <c r="Q117" i="1" s="1"/>
  <c r="U117" i="1" s="1"/>
  <c r="W117" i="1" s="1"/>
  <c r="P117" i="1"/>
  <c r="T117" i="1"/>
  <c r="I118" i="1"/>
  <c r="J118" i="1"/>
  <c r="K118" i="1"/>
  <c r="M118" i="1" s="1"/>
  <c r="P118" i="1" s="1"/>
  <c r="T118" i="1" s="1"/>
  <c r="L118" i="1"/>
  <c r="O118" i="1" s="1"/>
  <c r="N118" i="1"/>
  <c r="Q118" i="1" s="1"/>
  <c r="U118" i="1" s="1"/>
  <c r="W118" i="1" s="1"/>
  <c r="R118" i="1"/>
  <c r="I119" i="1"/>
  <c r="J119" i="1"/>
  <c r="R119" i="1" s="1"/>
  <c r="K119" i="1"/>
  <c r="L119" i="1"/>
  <c r="O119" i="1" s="1"/>
  <c r="M119" i="1"/>
  <c r="N119" i="1"/>
  <c r="Q119" i="1" s="1"/>
  <c r="U119" i="1" s="1"/>
  <c r="W119" i="1" s="1"/>
  <c r="P119" i="1"/>
  <c r="T119" i="1" s="1"/>
  <c r="I120" i="1"/>
  <c r="J120" i="1"/>
  <c r="R120" i="1" s="1"/>
  <c r="K120" i="1"/>
  <c r="M120" i="1" s="1"/>
  <c r="P120" i="1" s="1"/>
  <c r="T120" i="1" s="1"/>
  <c r="L120" i="1"/>
  <c r="O120" i="1" s="1"/>
  <c r="N120" i="1"/>
  <c r="Q120" i="1" s="1"/>
  <c r="U120" i="1" s="1"/>
  <c r="W120" i="1" s="1"/>
  <c r="I121" i="1"/>
  <c r="J121" i="1"/>
  <c r="K121" i="1"/>
  <c r="L121" i="1"/>
  <c r="O121" i="1" s="1"/>
  <c r="M121" i="1"/>
  <c r="P121" i="1" s="1"/>
  <c r="T121" i="1" s="1"/>
  <c r="N121" i="1"/>
  <c r="Q121" i="1" s="1"/>
  <c r="U121" i="1" s="1"/>
  <c r="W121" i="1" s="1"/>
  <c r="R121" i="1"/>
  <c r="I122" i="1"/>
  <c r="J122" i="1"/>
  <c r="R122" i="1" s="1"/>
  <c r="K122" i="1"/>
  <c r="L122" i="1"/>
  <c r="O122" i="1" s="1"/>
  <c r="M122" i="1"/>
  <c r="N122" i="1"/>
  <c r="Q122" i="1" s="1"/>
  <c r="U122" i="1" s="1"/>
  <c r="W122" i="1" s="1"/>
  <c r="P122" i="1"/>
  <c r="T122" i="1" s="1"/>
  <c r="I123" i="1"/>
  <c r="J123" i="1"/>
  <c r="K123" i="1"/>
  <c r="M123" i="1" s="1"/>
  <c r="P123" i="1" s="1"/>
  <c r="T123" i="1" s="1"/>
  <c r="L123" i="1"/>
  <c r="O123" i="1" s="1"/>
  <c r="N123" i="1"/>
  <c r="Q123" i="1" s="1"/>
  <c r="U123" i="1" s="1"/>
  <c r="W123" i="1" s="1"/>
  <c r="R123" i="1"/>
  <c r="I124" i="1"/>
  <c r="J124" i="1"/>
  <c r="R124" i="1" s="1"/>
  <c r="K124" i="1"/>
  <c r="L124" i="1"/>
  <c r="O124" i="1" s="1"/>
  <c r="M124" i="1"/>
  <c r="P124" i="1" s="1"/>
  <c r="T124" i="1" s="1"/>
  <c r="N124" i="1"/>
  <c r="Q124" i="1" s="1"/>
  <c r="U124" i="1" s="1"/>
  <c r="W124" i="1" s="1"/>
  <c r="I125" i="1"/>
  <c r="J125" i="1"/>
  <c r="R125" i="1" s="1"/>
  <c r="K125" i="1"/>
  <c r="L125" i="1"/>
  <c r="O125" i="1" s="1"/>
  <c r="M125" i="1"/>
  <c r="N125" i="1"/>
  <c r="Q125" i="1" s="1"/>
  <c r="U125" i="1" s="1"/>
  <c r="W125" i="1" s="1"/>
  <c r="P125" i="1"/>
  <c r="T125" i="1"/>
  <c r="I126" i="1"/>
  <c r="J126" i="1"/>
  <c r="K126" i="1"/>
  <c r="M126" i="1" s="1"/>
  <c r="P126" i="1" s="1"/>
  <c r="T126" i="1" s="1"/>
  <c r="L126" i="1"/>
  <c r="O126" i="1" s="1"/>
  <c r="N126" i="1"/>
  <c r="Q126" i="1" s="1"/>
  <c r="U126" i="1" s="1"/>
  <c r="W126" i="1" s="1"/>
  <c r="R126" i="1"/>
  <c r="I127" i="1"/>
  <c r="J127" i="1"/>
  <c r="R127" i="1" s="1"/>
  <c r="K127" i="1"/>
  <c r="L127" i="1"/>
  <c r="O127" i="1" s="1"/>
  <c r="M127" i="1"/>
  <c r="N127" i="1"/>
  <c r="Q127" i="1" s="1"/>
  <c r="U127" i="1" s="1"/>
  <c r="W127" i="1" s="1"/>
  <c r="P127" i="1"/>
  <c r="T127" i="1" s="1"/>
  <c r="I128" i="1"/>
  <c r="J128" i="1"/>
  <c r="R128" i="1" s="1"/>
  <c r="K128" i="1"/>
  <c r="M128" i="1" s="1"/>
  <c r="P128" i="1" s="1"/>
  <c r="T128" i="1" s="1"/>
  <c r="L128" i="1"/>
  <c r="O128" i="1" s="1"/>
  <c r="N128" i="1"/>
  <c r="Q128" i="1" s="1"/>
  <c r="U128" i="1" s="1"/>
  <c r="W128" i="1" s="1"/>
  <c r="I129" i="1"/>
  <c r="J129" i="1"/>
  <c r="K129" i="1"/>
  <c r="L129" i="1"/>
  <c r="O129" i="1" s="1"/>
  <c r="M129" i="1"/>
  <c r="P129" i="1" s="1"/>
  <c r="T129" i="1" s="1"/>
  <c r="N129" i="1"/>
  <c r="Q129" i="1" s="1"/>
  <c r="U129" i="1" s="1"/>
  <c r="W129" i="1" s="1"/>
  <c r="R129" i="1"/>
  <c r="I130" i="1"/>
  <c r="J130" i="1"/>
  <c r="R130" i="1" s="1"/>
  <c r="K130" i="1"/>
  <c r="L130" i="1"/>
  <c r="O130" i="1" s="1"/>
  <c r="M130" i="1"/>
  <c r="N130" i="1"/>
  <c r="Q130" i="1" s="1"/>
  <c r="U130" i="1" s="1"/>
  <c r="W130" i="1" s="1"/>
  <c r="P130" i="1"/>
  <c r="T130" i="1" s="1"/>
  <c r="I131" i="1"/>
  <c r="J131" i="1"/>
  <c r="K131" i="1"/>
  <c r="M131" i="1" s="1"/>
  <c r="P131" i="1" s="1"/>
  <c r="T131" i="1" s="1"/>
  <c r="L131" i="1"/>
  <c r="O131" i="1" s="1"/>
  <c r="N131" i="1"/>
  <c r="Q131" i="1" s="1"/>
  <c r="U131" i="1" s="1"/>
  <c r="W131" i="1" s="1"/>
  <c r="R131" i="1"/>
  <c r="I132" i="1"/>
  <c r="J132" i="1"/>
  <c r="R132" i="1" s="1"/>
  <c r="K132" i="1"/>
  <c r="L132" i="1"/>
  <c r="O132" i="1" s="1"/>
  <c r="M132" i="1"/>
  <c r="P132" i="1" s="1"/>
  <c r="T132" i="1" s="1"/>
  <c r="N132" i="1"/>
  <c r="Q132" i="1" s="1"/>
  <c r="U132" i="1" s="1"/>
  <c r="W132" i="1" s="1"/>
  <c r="I133" i="1"/>
  <c r="J133" i="1"/>
  <c r="R133" i="1" s="1"/>
  <c r="K133" i="1"/>
  <c r="L133" i="1"/>
  <c r="O133" i="1" s="1"/>
  <c r="M133" i="1"/>
  <c r="N133" i="1"/>
  <c r="Q133" i="1" s="1"/>
  <c r="U133" i="1" s="1"/>
  <c r="W133" i="1" s="1"/>
  <c r="P133" i="1"/>
  <c r="T133" i="1"/>
  <c r="I134" i="1"/>
  <c r="J134" i="1"/>
  <c r="K134" i="1"/>
  <c r="M134" i="1" s="1"/>
  <c r="P134" i="1" s="1"/>
  <c r="T134" i="1" s="1"/>
  <c r="L134" i="1"/>
  <c r="O134" i="1" s="1"/>
  <c r="N134" i="1"/>
  <c r="Q134" i="1" s="1"/>
  <c r="U134" i="1" s="1"/>
  <c r="W134" i="1" s="1"/>
  <c r="R134" i="1"/>
  <c r="I135" i="1"/>
  <c r="J135" i="1"/>
  <c r="R135" i="1" s="1"/>
  <c r="K135" i="1"/>
  <c r="L135" i="1"/>
  <c r="O135" i="1" s="1"/>
  <c r="M135" i="1"/>
  <c r="N135" i="1"/>
  <c r="Q135" i="1" s="1"/>
  <c r="U135" i="1" s="1"/>
  <c r="W135" i="1" s="1"/>
  <c r="P135" i="1"/>
  <c r="T135" i="1" s="1"/>
  <c r="G136" i="1"/>
  <c r="H136" i="1"/>
  <c r="I140" i="1"/>
  <c r="J140" i="1"/>
  <c r="R140" i="1" s="1"/>
  <c r="K140" i="1"/>
  <c r="M140" i="1" s="1"/>
  <c r="P140" i="1" s="1"/>
  <c r="T140" i="1" s="1"/>
  <c r="L140" i="1"/>
  <c r="O140" i="1" s="1"/>
  <c r="N140" i="1"/>
  <c r="Q140" i="1" s="1"/>
  <c r="U140" i="1" s="1"/>
  <c r="W140" i="1" s="1"/>
  <c r="I141" i="1"/>
  <c r="J141" i="1"/>
  <c r="R141" i="1" s="1"/>
  <c r="K141" i="1"/>
  <c r="L141" i="1"/>
  <c r="O141" i="1" s="1"/>
  <c r="M141" i="1"/>
  <c r="P141" i="1" s="1"/>
  <c r="T141" i="1" s="1"/>
  <c r="N141" i="1"/>
  <c r="Q141" i="1" s="1"/>
  <c r="U141" i="1" s="1"/>
  <c r="W141" i="1" s="1"/>
  <c r="I142" i="1"/>
  <c r="J142" i="1"/>
  <c r="R142" i="1" s="1"/>
  <c r="K142" i="1"/>
  <c r="L142" i="1"/>
  <c r="O142" i="1" s="1"/>
  <c r="M142" i="1"/>
  <c r="P142" i="1" s="1"/>
  <c r="T142" i="1" s="1"/>
  <c r="N142" i="1"/>
  <c r="Q142" i="1" s="1"/>
  <c r="U142" i="1" s="1"/>
  <c r="W142" i="1" s="1"/>
  <c r="I143" i="1"/>
  <c r="J143" i="1"/>
  <c r="R143" i="1" s="1"/>
  <c r="K143" i="1"/>
  <c r="L143" i="1"/>
  <c r="O143" i="1" s="1"/>
  <c r="M143" i="1"/>
  <c r="P143" i="1" s="1"/>
  <c r="T143" i="1" s="1"/>
  <c r="N143" i="1"/>
  <c r="Q143" i="1" s="1"/>
  <c r="U143" i="1" s="1"/>
  <c r="W143" i="1" s="1"/>
  <c r="I144" i="1"/>
  <c r="J144" i="1"/>
  <c r="R144" i="1" s="1"/>
  <c r="K144" i="1"/>
  <c r="M144" i="1" s="1"/>
  <c r="P144" i="1" s="1"/>
  <c r="T144" i="1" s="1"/>
  <c r="L144" i="1"/>
  <c r="O144" i="1" s="1"/>
  <c r="N144" i="1"/>
  <c r="Q144" i="1" s="1"/>
  <c r="U144" i="1" s="1"/>
  <c r="W144" i="1" s="1"/>
  <c r="I145" i="1"/>
  <c r="J145" i="1"/>
  <c r="R145" i="1" s="1"/>
  <c r="K145" i="1"/>
  <c r="L145" i="1"/>
  <c r="O145" i="1" s="1"/>
  <c r="M145" i="1"/>
  <c r="P145" i="1" s="1"/>
  <c r="T145" i="1" s="1"/>
  <c r="N145" i="1"/>
  <c r="Q145" i="1" s="1"/>
  <c r="U145" i="1" s="1"/>
  <c r="W145" i="1" s="1"/>
  <c r="I146" i="1"/>
  <c r="J146" i="1"/>
  <c r="R146" i="1" s="1"/>
  <c r="K146" i="1"/>
  <c r="L146" i="1"/>
  <c r="O146" i="1" s="1"/>
  <c r="M146" i="1"/>
  <c r="P146" i="1" s="1"/>
  <c r="T146" i="1" s="1"/>
  <c r="N146" i="1"/>
  <c r="Q146" i="1" s="1"/>
  <c r="U146" i="1" s="1"/>
  <c r="W146" i="1" s="1"/>
  <c r="I147" i="1"/>
  <c r="J147" i="1"/>
  <c r="R147" i="1" s="1"/>
  <c r="K147" i="1"/>
  <c r="L147" i="1"/>
  <c r="O147" i="1" s="1"/>
  <c r="M147" i="1"/>
  <c r="P147" i="1" s="1"/>
  <c r="T147" i="1" s="1"/>
  <c r="N147" i="1"/>
  <c r="Q147" i="1" s="1"/>
  <c r="U147" i="1" s="1"/>
  <c r="W147" i="1" s="1"/>
  <c r="I148" i="1"/>
  <c r="J148" i="1"/>
  <c r="R148" i="1" s="1"/>
  <c r="K148" i="1"/>
  <c r="M148" i="1" s="1"/>
  <c r="P148" i="1" s="1"/>
  <c r="T148" i="1" s="1"/>
  <c r="L148" i="1"/>
  <c r="O148" i="1" s="1"/>
  <c r="N148" i="1"/>
  <c r="Q148" i="1" s="1"/>
  <c r="U148" i="1" s="1"/>
  <c r="W148" i="1" s="1"/>
  <c r="I149" i="1"/>
  <c r="J149" i="1"/>
  <c r="R149" i="1" s="1"/>
  <c r="K149" i="1"/>
  <c r="L149" i="1"/>
  <c r="O149" i="1" s="1"/>
  <c r="M149" i="1"/>
  <c r="P149" i="1" s="1"/>
  <c r="T149" i="1" s="1"/>
  <c r="N149" i="1"/>
  <c r="Q149" i="1" s="1"/>
  <c r="U149" i="1" s="1"/>
  <c r="W149" i="1" s="1"/>
  <c r="I150" i="1"/>
  <c r="J150" i="1"/>
  <c r="R150" i="1" s="1"/>
  <c r="K150" i="1"/>
  <c r="L150" i="1"/>
  <c r="O150" i="1" s="1"/>
  <c r="M150" i="1"/>
  <c r="P150" i="1" s="1"/>
  <c r="T150" i="1" s="1"/>
  <c r="N150" i="1"/>
  <c r="Q150" i="1" s="1"/>
  <c r="U150" i="1" s="1"/>
  <c r="W150" i="1" s="1"/>
  <c r="I151" i="1"/>
  <c r="J151" i="1"/>
  <c r="R151" i="1" s="1"/>
  <c r="K151" i="1"/>
  <c r="L151" i="1"/>
  <c r="O151" i="1" s="1"/>
  <c r="M151" i="1"/>
  <c r="P151" i="1" s="1"/>
  <c r="T151" i="1" s="1"/>
  <c r="N151" i="1"/>
  <c r="Q151" i="1" s="1"/>
  <c r="U151" i="1" s="1"/>
  <c r="W151" i="1" s="1"/>
  <c r="I152" i="1"/>
  <c r="J152" i="1"/>
  <c r="R152" i="1" s="1"/>
  <c r="K152" i="1"/>
  <c r="M152" i="1" s="1"/>
  <c r="P152" i="1" s="1"/>
  <c r="T152" i="1" s="1"/>
  <c r="L152" i="1"/>
  <c r="O152" i="1" s="1"/>
  <c r="N152" i="1"/>
  <c r="Q152" i="1" s="1"/>
  <c r="U152" i="1" s="1"/>
  <c r="W152" i="1" s="1"/>
  <c r="I153" i="1"/>
  <c r="J153" i="1"/>
  <c r="R153" i="1" s="1"/>
  <c r="K153" i="1"/>
  <c r="L153" i="1"/>
  <c r="O153" i="1" s="1"/>
  <c r="M153" i="1"/>
  <c r="P153" i="1" s="1"/>
  <c r="T153" i="1" s="1"/>
  <c r="N153" i="1"/>
  <c r="Q153" i="1" s="1"/>
  <c r="U153" i="1" s="1"/>
  <c r="W153" i="1" s="1"/>
  <c r="I154" i="1"/>
  <c r="J154" i="1"/>
  <c r="R154" i="1" s="1"/>
  <c r="K154" i="1"/>
  <c r="L154" i="1"/>
  <c r="O154" i="1" s="1"/>
  <c r="M154" i="1"/>
  <c r="P154" i="1" s="1"/>
  <c r="T154" i="1" s="1"/>
  <c r="N154" i="1"/>
  <c r="Q154" i="1" s="1"/>
  <c r="U154" i="1" s="1"/>
  <c r="W154" i="1" s="1"/>
  <c r="I155" i="1"/>
  <c r="J155" i="1"/>
  <c r="R155" i="1" s="1"/>
  <c r="K155" i="1"/>
  <c r="L155" i="1"/>
  <c r="O155" i="1" s="1"/>
  <c r="M155" i="1"/>
  <c r="P155" i="1" s="1"/>
  <c r="T155" i="1" s="1"/>
  <c r="N155" i="1"/>
  <c r="Q155" i="1" s="1"/>
  <c r="U155" i="1" s="1"/>
  <c r="W155" i="1" s="1"/>
  <c r="I156" i="1"/>
  <c r="J156" i="1"/>
  <c r="R156" i="1" s="1"/>
  <c r="K156" i="1"/>
  <c r="M156" i="1" s="1"/>
  <c r="P156" i="1" s="1"/>
  <c r="T156" i="1" s="1"/>
  <c r="L156" i="1"/>
  <c r="O156" i="1" s="1"/>
  <c r="N156" i="1"/>
  <c r="Q156" i="1" s="1"/>
  <c r="U156" i="1" s="1"/>
  <c r="W156" i="1" s="1"/>
  <c r="I157" i="1"/>
  <c r="J157" i="1"/>
  <c r="R157" i="1" s="1"/>
  <c r="K157" i="1"/>
  <c r="L157" i="1"/>
  <c r="O157" i="1" s="1"/>
  <c r="M157" i="1"/>
  <c r="P157" i="1" s="1"/>
  <c r="T157" i="1" s="1"/>
  <c r="N157" i="1"/>
  <c r="Q157" i="1" s="1"/>
  <c r="U157" i="1" s="1"/>
  <c r="W157" i="1" s="1"/>
  <c r="I158" i="1"/>
  <c r="J158" i="1"/>
  <c r="R158" i="1" s="1"/>
  <c r="K158" i="1"/>
  <c r="L158" i="1"/>
  <c r="O158" i="1" s="1"/>
  <c r="M158" i="1"/>
  <c r="P158" i="1" s="1"/>
  <c r="T158" i="1" s="1"/>
  <c r="N158" i="1"/>
  <c r="Q158" i="1" s="1"/>
  <c r="U158" i="1" s="1"/>
  <c r="W158" i="1" s="1"/>
  <c r="I159" i="1"/>
  <c r="J159" i="1"/>
  <c r="R159" i="1" s="1"/>
  <c r="K159" i="1"/>
  <c r="L159" i="1"/>
  <c r="O159" i="1" s="1"/>
  <c r="M159" i="1"/>
  <c r="P159" i="1" s="1"/>
  <c r="T159" i="1" s="1"/>
  <c r="N159" i="1"/>
  <c r="Q159" i="1" s="1"/>
  <c r="U159" i="1" s="1"/>
  <c r="W159" i="1" s="1"/>
  <c r="I160" i="1"/>
  <c r="J160" i="1"/>
  <c r="R160" i="1" s="1"/>
  <c r="K160" i="1"/>
  <c r="M160" i="1" s="1"/>
  <c r="P160" i="1" s="1"/>
  <c r="T160" i="1" s="1"/>
  <c r="L160" i="1"/>
  <c r="O160" i="1" s="1"/>
  <c r="N160" i="1"/>
  <c r="Q160" i="1" s="1"/>
  <c r="U160" i="1" s="1"/>
  <c r="W160" i="1" s="1"/>
  <c r="I161" i="1"/>
  <c r="J161" i="1"/>
  <c r="R161" i="1" s="1"/>
  <c r="K161" i="1"/>
  <c r="L161" i="1"/>
  <c r="O161" i="1" s="1"/>
  <c r="M161" i="1"/>
  <c r="P161" i="1" s="1"/>
  <c r="N161" i="1"/>
  <c r="Q161" i="1" s="1"/>
  <c r="U161" i="1" s="1"/>
  <c r="W161" i="1" s="1"/>
  <c r="I162" i="1"/>
  <c r="J162" i="1"/>
  <c r="R162" i="1" s="1"/>
  <c r="K162" i="1"/>
  <c r="L162" i="1"/>
  <c r="M162" i="1"/>
  <c r="P162" i="1" s="1"/>
  <c r="N162" i="1"/>
  <c r="O162" i="1"/>
  <c r="Q162" i="1"/>
  <c r="U162" i="1"/>
  <c r="W162" i="1" s="1"/>
  <c r="I163" i="1"/>
  <c r="J163" i="1"/>
  <c r="R163" i="1" s="1"/>
  <c r="K163" i="1"/>
  <c r="L163" i="1"/>
  <c r="O163" i="1" s="1"/>
  <c r="M163" i="1"/>
  <c r="P163" i="1" s="1"/>
  <c r="N163" i="1"/>
  <c r="Q163" i="1"/>
  <c r="U163" i="1" s="1"/>
  <c r="W163" i="1" s="1"/>
  <c r="I164" i="1"/>
  <c r="J164" i="1"/>
  <c r="R164" i="1" s="1"/>
  <c r="K164" i="1"/>
  <c r="L164" i="1"/>
  <c r="O164" i="1" s="1"/>
  <c r="M164" i="1"/>
  <c r="P164" i="1" s="1"/>
  <c r="N164" i="1"/>
  <c r="Q164" i="1" s="1"/>
  <c r="U164" i="1" s="1"/>
  <c r="W164" i="1" s="1"/>
  <c r="I165" i="1"/>
  <c r="J165" i="1"/>
  <c r="R165" i="1" s="1"/>
  <c r="K165" i="1"/>
  <c r="L165" i="1"/>
  <c r="O165" i="1" s="1"/>
  <c r="M165" i="1"/>
  <c r="P165" i="1" s="1"/>
  <c r="N165" i="1"/>
  <c r="Q165" i="1"/>
  <c r="U165" i="1" s="1"/>
  <c r="W165" i="1" s="1"/>
  <c r="I166" i="1"/>
  <c r="J166" i="1"/>
  <c r="R166" i="1" s="1"/>
  <c r="K166" i="1"/>
  <c r="L166" i="1"/>
  <c r="O166" i="1" s="1"/>
  <c r="M166" i="1"/>
  <c r="P166" i="1" s="1"/>
  <c r="N166" i="1"/>
  <c r="Q166" i="1"/>
  <c r="U166" i="1"/>
  <c r="W166" i="1" s="1"/>
  <c r="I167" i="1"/>
  <c r="J167" i="1"/>
  <c r="R167" i="1" s="1"/>
  <c r="K167" i="1"/>
  <c r="L167" i="1"/>
  <c r="M167" i="1"/>
  <c r="P167" i="1" s="1"/>
  <c r="N167" i="1"/>
  <c r="O167" i="1"/>
  <c r="Q167" i="1"/>
  <c r="U167" i="1"/>
  <c r="W167" i="1" s="1"/>
  <c r="I168" i="1"/>
  <c r="J168" i="1"/>
  <c r="R168" i="1" s="1"/>
  <c r="K168" i="1"/>
  <c r="L168" i="1"/>
  <c r="O168" i="1" s="1"/>
  <c r="M168" i="1"/>
  <c r="P168" i="1" s="1"/>
  <c r="N168" i="1"/>
  <c r="Q168" i="1"/>
  <c r="U168" i="1" s="1"/>
  <c r="W168" i="1" s="1"/>
  <c r="I169" i="1"/>
  <c r="J169" i="1"/>
  <c r="R169" i="1" s="1"/>
  <c r="K169" i="1"/>
  <c r="L169" i="1"/>
  <c r="M169" i="1"/>
  <c r="P169" i="1" s="1"/>
  <c r="N169" i="1"/>
  <c r="O169" i="1"/>
  <c r="Q169" i="1"/>
  <c r="U169" i="1"/>
  <c r="W169" i="1" s="1"/>
  <c r="J170" i="1"/>
  <c r="K170" i="1"/>
  <c r="L170" i="1"/>
  <c r="O170" i="1" s="1"/>
  <c r="M170" i="1"/>
  <c r="P170" i="1" s="1"/>
  <c r="T170" i="1" s="1"/>
  <c r="N170" i="1"/>
  <c r="Q170" i="1" s="1"/>
  <c r="U170" i="1" s="1"/>
  <c r="W170" i="1" s="1"/>
  <c r="R170" i="1"/>
  <c r="J171" i="1"/>
  <c r="K171" i="1"/>
  <c r="L171" i="1"/>
  <c r="O171" i="1" s="1"/>
  <c r="M171" i="1"/>
  <c r="P171" i="1" s="1"/>
  <c r="N171" i="1"/>
  <c r="Q171" i="1"/>
  <c r="U171" i="1" s="1"/>
  <c r="W171" i="1" s="1"/>
  <c r="R171" i="1"/>
  <c r="J172" i="1"/>
  <c r="K172" i="1"/>
  <c r="M172" i="1" s="1"/>
  <c r="P172" i="1" s="1"/>
  <c r="T172" i="1" s="1"/>
  <c r="L172" i="1"/>
  <c r="O172" i="1" s="1"/>
  <c r="N172" i="1"/>
  <c r="Q172" i="1" s="1"/>
  <c r="U172" i="1" s="1"/>
  <c r="W172" i="1" s="1"/>
  <c r="R172" i="1"/>
  <c r="J173" i="1"/>
  <c r="K173" i="1"/>
  <c r="M173" i="1" s="1"/>
  <c r="P173" i="1" s="1"/>
  <c r="L173" i="1"/>
  <c r="N173" i="1"/>
  <c r="Q173" i="1" s="1"/>
  <c r="U173" i="1" s="1"/>
  <c r="W173" i="1" s="1"/>
  <c r="O173" i="1"/>
  <c r="R173" i="1"/>
  <c r="J174" i="1"/>
  <c r="R174" i="1" s="1"/>
  <c r="K174" i="1"/>
  <c r="L174" i="1"/>
  <c r="O174" i="1" s="1"/>
  <c r="M174" i="1"/>
  <c r="N174" i="1"/>
  <c r="Q174" i="1" s="1"/>
  <c r="U174" i="1" s="1"/>
  <c r="W174" i="1" s="1"/>
  <c r="P174" i="1"/>
  <c r="T174" i="1"/>
  <c r="J175" i="1"/>
  <c r="K175" i="1"/>
  <c r="L175" i="1"/>
  <c r="M175" i="1"/>
  <c r="P175" i="1" s="1"/>
  <c r="N175" i="1"/>
  <c r="Q175" i="1" s="1"/>
  <c r="U175" i="1" s="1"/>
  <c r="W175" i="1" s="1"/>
  <c r="O175" i="1"/>
  <c r="R175" i="1"/>
  <c r="J176" i="1"/>
  <c r="R176" i="1" s="1"/>
  <c r="K176" i="1"/>
  <c r="L176" i="1"/>
  <c r="O176" i="1" s="1"/>
  <c r="M176" i="1"/>
  <c r="N176" i="1"/>
  <c r="Q176" i="1" s="1"/>
  <c r="U176" i="1" s="1"/>
  <c r="W176" i="1" s="1"/>
  <c r="P176" i="1"/>
  <c r="T176" i="1" s="1"/>
  <c r="J177" i="1"/>
  <c r="R177" i="1" s="1"/>
  <c r="K177" i="1"/>
  <c r="L177" i="1"/>
  <c r="M177" i="1"/>
  <c r="P177" i="1" s="1"/>
  <c r="N177" i="1"/>
  <c r="O177" i="1"/>
  <c r="Q177" i="1"/>
  <c r="U177" i="1"/>
  <c r="W177" i="1"/>
  <c r="J178" i="1"/>
  <c r="K178" i="1"/>
  <c r="L178" i="1"/>
  <c r="O178" i="1" s="1"/>
  <c r="M178" i="1"/>
  <c r="P178" i="1" s="1"/>
  <c r="T178" i="1" s="1"/>
  <c r="N178" i="1"/>
  <c r="Q178" i="1" s="1"/>
  <c r="U178" i="1" s="1"/>
  <c r="W178" i="1" s="1"/>
  <c r="R178" i="1"/>
  <c r="J179" i="1"/>
  <c r="K179" i="1"/>
  <c r="L179" i="1"/>
  <c r="O179" i="1" s="1"/>
  <c r="M179" i="1"/>
  <c r="P179" i="1" s="1"/>
  <c r="N179" i="1"/>
  <c r="Q179" i="1"/>
  <c r="U179" i="1" s="1"/>
  <c r="W179" i="1" s="1"/>
  <c r="R179" i="1"/>
  <c r="J180" i="1"/>
  <c r="K180" i="1"/>
  <c r="M180" i="1" s="1"/>
  <c r="P180" i="1" s="1"/>
  <c r="T180" i="1" s="1"/>
  <c r="L180" i="1"/>
  <c r="O180" i="1" s="1"/>
  <c r="N180" i="1"/>
  <c r="Q180" i="1" s="1"/>
  <c r="U180" i="1" s="1"/>
  <c r="W180" i="1" s="1"/>
  <c r="R180" i="1"/>
  <c r="J181" i="1"/>
  <c r="K181" i="1"/>
  <c r="M181" i="1" s="1"/>
  <c r="P181" i="1" s="1"/>
  <c r="L181" i="1"/>
  <c r="N181" i="1"/>
  <c r="Q181" i="1" s="1"/>
  <c r="U181" i="1" s="1"/>
  <c r="W181" i="1" s="1"/>
  <c r="O181" i="1"/>
  <c r="R181" i="1"/>
  <c r="J182" i="1"/>
  <c r="R182" i="1" s="1"/>
  <c r="K182" i="1"/>
  <c r="L182" i="1"/>
  <c r="O182" i="1" s="1"/>
  <c r="M182" i="1"/>
  <c r="N182" i="1"/>
  <c r="Q182" i="1" s="1"/>
  <c r="U182" i="1" s="1"/>
  <c r="W182" i="1" s="1"/>
  <c r="P182" i="1"/>
  <c r="T182" i="1"/>
  <c r="J183" i="1"/>
  <c r="K183" i="1"/>
  <c r="L183" i="1"/>
  <c r="M183" i="1"/>
  <c r="P183" i="1" s="1"/>
  <c r="N183" i="1"/>
  <c r="Q183" i="1" s="1"/>
  <c r="U183" i="1" s="1"/>
  <c r="W183" i="1" s="1"/>
  <c r="O183" i="1"/>
  <c r="R183" i="1"/>
  <c r="J184" i="1"/>
  <c r="R184" i="1" s="1"/>
  <c r="K184" i="1"/>
  <c r="L184" i="1"/>
  <c r="O184" i="1" s="1"/>
  <c r="M184" i="1"/>
  <c r="N184" i="1"/>
  <c r="Q184" i="1" s="1"/>
  <c r="U184" i="1" s="1"/>
  <c r="W184" i="1" s="1"/>
  <c r="P184" i="1"/>
  <c r="T184" i="1" s="1"/>
  <c r="J185" i="1"/>
  <c r="R185" i="1" s="1"/>
  <c r="K185" i="1"/>
  <c r="L185" i="1"/>
  <c r="M185" i="1"/>
  <c r="P185" i="1" s="1"/>
  <c r="N185" i="1"/>
  <c r="O185" i="1"/>
  <c r="Q185" i="1"/>
  <c r="U185" i="1"/>
  <c r="W185" i="1"/>
  <c r="J186" i="1"/>
  <c r="K186" i="1"/>
  <c r="L186" i="1"/>
  <c r="O186" i="1" s="1"/>
  <c r="M186" i="1"/>
  <c r="P186" i="1" s="1"/>
  <c r="T186" i="1" s="1"/>
  <c r="N186" i="1"/>
  <c r="Q186" i="1" s="1"/>
  <c r="U186" i="1" s="1"/>
  <c r="W186" i="1" s="1"/>
  <c r="R186" i="1"/>
  <c r="G187" i="1"/>
  <c r="H187" i="1"/>
  <c r="O2" i="18" l="1"/>
  <c r="I39" i="1"/>
  <c r="S105" i="1"/>
  <c r="S103" i="1"/>
  <c r="X103" i="1" s="1"/>
  <c r="S101" i="1"/>
  <c r="S99" i="1"/>
  <c r="X99" i="1" s="1"/>
  <c r="S97" i="1"/>
  <c r="S95" i="1"/>
  <c r="X95" i="1" s="1"/>
  <c r="S93" i="1"/>
  <c r="S91" i="1"/>
  <c r="X91" i="1" s="1"/>
  <c r="S89" i="1"/>
  <c r="S87" i="1"/>
  <c r="X87" i="1" s="1"/>
  <c r="E102" i="2"/>
  <c r="S106" i="1"/>
  <c r="X106" i="1" s="1"/>
  <c r="S104" i="1"/>
  <c r="S102" i="1"/>
  <c r="X102" i="1" s="1"/>
  <c r="S100" i="1"/>
  <c r="S98" i="1"/>
  <c r="X98" i="1" s="1"/>
  <c r="S96" i="1"/>
  <c r="S94" i="1"/>
  <c r="X94" i="1" s="1"/>
  <c r="S92" i="1"/>
  <c r="S90" i="1"/>
  <c r="X90" i="1" s="1"/>
  <c r="S88" i="1"/>
  <c r="I84" i="1"/>
  <c r="S160" i="1"/>
  <c r="S159" i="1"/>
  <c r="V159" i="1" s="1"/>
  <c r="S158" i="1"/>
  <c r="S157" i="1"/>
  <c r="V157" i="1" s="1"/>
  <c r="S156" i="1"/>
  <c r="S155" i="1"/>
  <c r="V155" i="1" s="1"/>
  <c r="S154" i="1"/>
  <c r="S153" i="1"/>
  <c r="V153" i="1" s="1"/>
  <c r="S152" i="1"/>
  <c r="S151" i="1"/>
  <c r="V151" i="1" s="1"/>
  <c r="S150" i="1"/>
  <c r="S149" i="1"/>
  <c r="V149" i="1" s="1"/>
  <c r="S148" i="1"/>
  <c r="S147" i="1"/>
  <c r="V147" i="1" s="1"/>
  <c r="S146" i="1"/>
  <c r="S145" i="1"/>
  <c r="V145" i="1" s="1"/>
  <c r="S144" i="1"/>
  <c r="S143" i="1"/>
  <c r="V143" i="1" s="1"/>
  <c r="S142" i="1"/>
  <c r="S141" i="1"/>
  <c r="V141" i="1" s="1"/>
  <c r="S140" i="1"/>
  <c r="I187" i="1"/>
  <c r="E181" i="2"/>
  <c r="E84" i="2"/>
  <c r="E39" i="2"/>
  <c r="AT172" i="29"/>
  <c r="AT173" i="29" s="1"/>
  <c r="AT174" i="29" s="1"/>
  <c r="AT175" i="29" s="1"/>
  <c r="AT176" i="29" s="1"/>
  <c r="AT177" i="29" s="1"/>
  <c r="AT178" i="29" s="1"/>
  <c r="AT179" i="29" s="1"/>
  <c r="AT171" i="29"/>
  <c r="AS172" i="29"/>
  <c r="AS173" i="29" s="1"/>
  <c r="AS174" i="29" s="1"/>
  <c r="AS175" i="29" s="1"/>
  <c r="AS176" i="29" s="1"/>
  <c r="AS177" i="29" s="1"/>
  <c r="AS178" i="29" s="1"/>
  <c r="AS179" i="29" s="1"/>
  <c r="AS171" i="29"/>
  <c r="AM295" i="29"/>
  <c r="AM296" i="29" s="1"/>
  <c r="AM297" i="29" s="1"/>
  <c r="AM298" i="29" s="1"/>
  <c r="AM299" i="29" s="1"/>
  <c r="AM300" i="29" s="1"/>
  <c r="AM301" i="29" s="1"/>
  <c r="AM302" i="29" s="1"/>
  <c r="AM303" i="29" s="1"/>
  <c r="AM304" i="29" s="1"/>
  <c r="AM305" i="29" s="1"/>
  <c r="AM306" i="29" s="1"/>
  <c r="AM307" i="29" s="1"/>
  <c r="AM308" i="29" s="1"/>
  <c r="AM309" i="29" s="1"/>
  <c r="AM294" i="29"/>
  <c r="AN295" i="29"/>
  <c r="AN296" i="29" s="1"/>
  <c r="AN297" i="29" s="1"/>
  <c r="AN298" i="29" s="1"/>
  <c r="AN299" i="29" s="1"/>
  <c r="AN300" i="29" s="1"/>
  <c r="AN301" i="29" s="1"/>
  <c r="AN302" i="29" s="1"/>
  <c r="AN303" i="29" s="1"/>
  <c r="AN304" i="29" s="1"/>
  <c r="AN305" i="29" s="1"/>
  <c r="AN306" i="29" s="1"/>
  <c r="AN307" i="29" s="1"/>
  <c r="AN308" i="29" s="1"/>
  <c r="AN309" i="29" s="1"/>
  <c r="AN294" i="29"/>
  <c r="AR219" i="29"/>
  <c r="AR220" i="29" s="1"/>
  <c r="AR221" i="29" s="1"/>
  <c r="AR222" i="29" s="1"/>
  <c r="AR223" i="29" s="1"/>
  <c r="AR224" i="29" s="1"/>
  <c r="AR225" i="29" s="1"/>
  <c r="AR226" i="29" s="1"/>
  <c r="AR227" i="29" s="1"/>
  <c r="AR228" i="29" s="1"/>
  <c r="AR218" i="29"/>
  <c r="AQ219" i="29"/>
  <c r="AQ220" i="29" s="1"/>
  <c r="AQ221" i="29" s="1"/>
  <c r="AQ222" i="29" s="1"/>
  <c r="AQ223" i="29" s="1"/>
  <c r="AQ224" i="29" s="1"/>
  <c r="AQ225" i="29" s="1"/>
  <c r="AQ226" i="29" s="1"/>
  <c r="AQ227" i="29" s="1"/>
  <c r="AQ228" i="29" s="1"/>
  <c r="AQ218" i="29"/>
  <c r="AO244" i="29"/>
  <c r="AO245" i="29" s="1"/>
  <c r="AO246" i="29" s="1"/>
  <c r="AO247" i="29" s="1"/>
  <c r="AO248" i="29" s="1"/>
  <c r="AO249" i="29" s="1"/>
  <c r="AO250" i="29" s="1"/>
  <c r="AO251" i="29" s="1"/>
  <c r="AO252" i="29" s="1"/>
  <c r="AO253" i="29" s="1"/>
  <c r="AO254" i="29" s="1"/>
  <c r="AO255" i="29" s="1"/>
  <c r="AO243" i="29"/>
  <c r="AP244" i="29"/>
  <c r="AP245" i="29" s="1"/>
  <c r="AP246" i="29" s="1"/>
  <c r="AP247" i="29" s="1"/>
  <c r="AP248" i="29" s="1"/>
  <c r="AP249" i="29" s="1"/>
  <c r="AP250" i="29" s="1"/>
  <c r="AP251" i="29" s="1"/>
  <c r="AP252" i="29" s="1"/>
  <c r="AP253" i="29" s="1"/>
  <c r="AP254" i="29" s="1"/>
  <c r="AP255" i="29" s="1"/>
  <c r="AP243" i="29"/>
  <c r="K82" i="29"/>
  <c r="G2" i="29" s="1"/>
  <c r="G7" i="29" s="1"/>
  <c r="T185" i="1"/>
  <c r="S185" i="1"/>
  <c r="T183" i="1"/>
  <c r="S183" i="1"/>
  <c r="T175" i="1"/>
  <c r="S175" i="1"/>
  <c r="T165" i="1"/>
  <c r="S165" i="1"/>
  <c r="T163" i="1"/>
  <c r="S163" i="1"/>
  <c r="T161" i="1"/>
  <c r="S161" i="1"/>
  <c r="V160" i="1"/>
  <c r="X160" i="1"/>
  <c r="X159" i="1"/>
  <c r="V158" i="1"/>
  <c r="X158" i="1"/>
  <c r="X157" i="1"/>
  <c r="V156" i="1"/>
  <c r="X156" i="1"/>
  <c r="V154" i="1"/>
  <c r="X154" i="1"/>
  <c r="V152" i="1"/>
  <c r="X152" i="1"/>
  <c r="X151" i="1"/>
  <c r="V150" i="1"/>
  <c r="X150" i="1"/>
  <c r="X149" i="1"/>
  <c r="V148" i="1"/>
  <c r="X148" i="1"/>
  <c r="V146" i="1"/>
  <c r="X146" i="1"/>
  <c r="X145" i="1"/>
  <c r="V144" i="1"/>
  <c r="X144" i="1"/>
  <c r="X143" i="1"/>
  <c r="V142" i="1"/>
  <c r="X142" i="1"/>
  <c r="X141" i="1"/>
  <c r="V140" i="1"/>
  <c r="X140" i="1"/>
  <c r="T181" i="1"/>
  <c r="S181" i="1"/>
  <c r="T179" i="1"/>
  <c r="S179" i="1"/>
  <c r="T177" i="1"/>
  <c r="S177" i="1"/>
  <c r="T173" i="1"/>
  <c r="S173" i="1"/>
  <c r="T171" i="1"/>
  <c r="S171" i="1"/>
  <c r="T169" i="1"/>
  <c r="S169" i="1"/>
  <c r="T167" i="1"/>
  <c r="S167" i="1"/>
  <c r="S186" i="1"/>
  <c r="S184" i="1"/>
  <c r="S182" i="1"/>
  <c r="S180" i="1"/>
  <c r="S178" i="1"/>
  <c r="S176" i="1"/>
  <c r="S174" i="1"/>
  <c r="S172" i="1"/>
  <c r="S170" i="1"/>
  <c r="T168" i="1"/>
  <c r="S168" i="1"/>
  <c r="T166" i="1"/>
  <c r="S166" i="1"/>
  <c r="T164" i="1"/>
  <c r="S164" i="1"/>
  <c r="T162" i="1"/>
  <c r="S162" i="1"/>
  <c r="S134" i="1"/>
  <c r="S132" i="1"/>
  <c r="S130" i="1"/>
  <c r="S128" i="1"/>
  <c r="S126" i="1"/>
  <c r="S124" i="1"/>
  <c r="S122" i="1"/>
  <c r="S120" i="1"/>
  <c r="S118" i="1"/>
  <c r="S116" i="1"/>
  <c r="S114" i="1"/>
  <c r="S112" i="1"/>
  <c r="V105" i="1"/>
  <c r="X105" i="1"/>
  <c r="V104" i="1"/>
  <c r="X104" i="1"/>
  <c r="V103" i="1"/>
  <c r="V102" i="1"/>
  <c r="V101" i="1"/>
  <c r="X101" i="1"/>
  <c r="V100" i="1"/>
  <c r="X100" i="1"/>
  <c r="V98" i="1"/>
  <c r="V97" i="1"/>
  <c r="X97" i="1"/>
  <c r="V96" i="1"/>
  <c r="X96" i="1"/>
  <c r="V94" i="1"/>
  <c r="V93" i="1"/>
  <c r="X93" i="1"/>
  <c r="V92" i="1"/>
  <c r="X92" i="1"/>
  <c r="V91" i="1"/>
  <c r="V89" i="1"/>
  <c r="X89" i="1"/>
  <c r="V88" i="1"/>
  <c r="X88" i="1"/>
  <c r="V87" i="1"/>
  <c r="S83" i="1"/>
  <c r="S81" i="1"/>
  <c r="S79" i="1"/>
  <c r="S77" i="1"/>
  <c r="S75" i="1"/>
  <c r="S73" i="1"/>
  <c r="S71" i="1"/>
  <c r="S69" i="1"/>
  <c r="S67" i="1"/>
  <c r="S65" i="1"/>
  <c r="S63" i="1"/>
  <c r="S61" i="1"/>
  <c r="S59" i="1"/>
  <c r="S57" i="1"/>
  <c r="S55" i="1"/>
  <c r="S53" i="1"/>
  <c r="S51" i="1"/>
  <c r="S49" i="1"/>
  <c r="S47" i="1"/>
  <c r="S45" i="1"/>
  <c r="S43" i="1"/>
  <c r="T38" i="1"/>
  <c r="S38" i="1"/>
  <c r="T36" i="1"/>
  <c r="S36" i="1"/>
  <c r="T34" i="1"/>
  <c r="S34" i="1"/>
  <c r="T32" i="1"/>
  <c r="S32" i="1"/>
  <c r="T30" i="1"/>
  <c r="S30" i="1"/>
  <c r="T28" i="1"/>
  <c r="S28" i="1"/>
  <c r="T26" i="1"/>
  <c r="S26" i="1"/>
  <c r="T24" i="1"/>
  <c r="S24" i="1"/>
  <c r="T22" i="1"/>
  <c r="S22" i="1"/>
  <c r="T20" i="1"/>
  <c r="S20" i="1"/>
  <c r="T18" i="1"/>
  <c r="S18" i="1"/>
  <c r="T16" i="1"/>
  <c r="S16" i="1"/>
  <c r="T14" i="1"/>
  <c r="S14" i="1"/>
  <c r="T12" i="1"/>
  <c r="S12" i="1"/>
  <c r="T10" i="1"/>
  <c r="S10" i="1"/>
  <c r="T8" i="1"/>
  <c r="S8" i="1"/>
  <c r="S135" i="1"/>
  <c r="S133" i="1"/>
  <c r="S131" i="1"/>
  <c r="S129" i="1"/>
  <c r="S127" i="1"/>
  <c r="S125" i="1"/>
  <c r="S123" i="1"/>
  <c r="S121" i="1"/>
  <c r="S119" i="1"/>
  <c r="S117" i="1"/>
  <c r="S115" i="1"/>
  <c r="S113" i="1"/>
  <c r="S111" i="1"/>
  <c r="S82" i="1"/>
  <c r="S80" i="1"/>
  <c r="S78" i="1"/>
  <c r="S76" i="1"/>
  <c r="S74" i="1"/>
  <c r="S72" i="1"/>
  <c r="S70" i="1"/>
  <c r="S68" i="1"/>
  <c r="S66" i="1"/>
  <c r="S64" i="1"/>
  <c r="S62" i="1"/>
  <c r="S60" i="1"/>
  <c r="S58" i="1"/>
  <c r="S56" i="1"/>
  <c r="S54" i="1"/>
  <c r="S52" i="1"/>
  <c r="S50" i="1"/>
  <c r="S48" i="1"/>
  <c r="S46" i="1"/>
  <c r="S44" i="1"/>
  <c r="S42" i="1"/>
  <c r="T37" i="1"/>
  <c r="S37" i="1"/>
  <c r="T35" i="1"/>
  <c r="S35" i="1"/>
  <c r="T33" i="1"/>
  <c r="S33" i="1"/>
  <c r="T31" i="1"/>
  <c r="S31" i="1"/>
  <c r="T29" i="1"/>
  <c r="S29" i="1"/>
  <c r="T27" i="1"/>
  <c r="S27" i="1"/>
  <c r="T25" i="1"/>
  <c r="S25" i="1"/>
  <c r="T23" i="1"/>
  <c r="S23" i="1"/>
  <c r="T21" i="1"/>
  <c r="S21" i="1"/>
  <c r="T19" i="1"/>
  <c r="S19" i="1"/>
  <c r="T17" i="1"/>
  <c r="S17" i="1"/>
  <c r="T15" i="1"/>
  <c r="S15" i="1"/>
  <c r="T13" i="1"/>
  <c r="S13" i="1"/>
  <c r="T11" i="1"/>
  <c r="S11" i="1"/>
  <c r="T9" i="1"/>
  <c r="S9" i="1"/>
  <c r="T7" i="1"/>
  <c r="S7" i="1"/>
  <c r="S6" i="1"/>
  <c r="S4" i="1"/>
  <c r="S5" i="1"/>
  <c r="E130" i="2"/>
  <c r="N2" i="18"/>
  <c r="P2" i="18" s="1"/>
  <c r="X155" i="1" l="1"/>
  <c r="V99" i="1"/>
  <c r="V95" i="1"/>
  <c r="X147" i="1"/>
  <c r="X153" i="1"/>
  <c r="V90" i="1"/>
  <c r="V106" i="1"/>
  <c r="AS181" i="29"/>
  <c r="AS182" i="29" s="1"/>
  <c r="AS183" i="29" s="1"/>
  <c r="AS184" i="29" s="1"/>
  <c r="AS185" i="29" s="1"/>
  <c r="AS186" i="29" s="1"/>
  <c r="AS187" i="29" s="1"/>
  <c r="AS188" i="29" s="1"/>
  <c r="AS180" i="29"/>
  <c r="AT181" i="29"/>
  <c r="AT182" i="29" s="1"/>
  <c r="AT183" i="29" s="1"/>
  <c r="AT184" i="29" s="1"/>
  <c r="AT185" i="29" s="1"/>
  <c r="AT186" i="29" s="1"/>
  <c r="AT187" i="29" s="1"/>
  <c r="AT188" i="29" s="1"/>
  <c r="AT180" i="29"/>
  <c r="AQ230" i="29"/>
  <c r="AQ231" i="29" s="1"/>
  <c r="AQ232" i="29" s="1"/>
  <c r="AQ233" i="29" s="1"/>
  <c r="AQ234" i="29" s="1"/>
  <c r="AQ235" i="29" s="1"/>
  <c r="AQ236" i="29" s="1"/>
  <c r="AQ237" i="29" s="1"/>
  <c r="AQ238" i="29" s="1"/>
  <c r="AQ239" i="29" s="1"/>
  <c r="AQ229" i="29"/>
  <c r="AR230" i="29"/>
  <c r="AR231" i="29" s="1"/>
  <c r="AR232" i="29" s="1"/>
  <c r="AR233" i="29" s="1"/>
  <c r="AR234" i="29" s="1"/>
  <c r="AR235" i="29" s="1"/>
  <c r="AR236" i="29" s="1"/>
  <c r="AR237" i="29" s="1"/>
  <c r="AR238" i="29" s="1"/>
  <c r="AR239" i="29" s="1"/>
  <c r="AR229" i="29"/>
  <c r="AP256" i="29"/>
  <c r="AP257" i="29"/>
  <c r="AP258" i="29" s="1"/>
  <c r="AP259" i="29" s="1"/>
  <c r="AP260" i="29" s="1"/>
  <c r="AP261" i="29" s="1"/>
  <c r="AP262" i="29" s="1"/>
  <c r="AP263" i="29" s="1"/>
  <c r="AP264" i="29" s="1"/>
  <c r="AP265" i="29" s="1"/>
  <c r="AP266" i="29" s="1"/>
  <c r="AP267" i="29" s="1"/>
  <c r="AP268" i="29" s="1"/>
  <c r="AO257" i="29"/>
  <c r="AO258" i="29" s="1"/>
  <c r="AO259" i="29" s="1"/>
  <c r="AO260" i="29" s="1"/>
  <c r="AO261" i="29" s="1"/>
  <c r="AO262" i="29" s="1"/>
  <c r="AO263" i="29" s="1"/>
  <c r="AO264" i="29" s="1"/>
  <c r="AO265" i="29" s="1"/>
  <c r="AO266" i="29" s="1"/>
  <c r="AO267" i="29" s="1"/>
  <c r="AO268" i="29" s="1"/>
  <c r="AO256" i="29"/>
  <c r="G3" i="29"/>
  <c r="G5" i="29" s="1"/>
  <c r="G6" i="29"/>
  <c r="G8" i="29"/>
  <c r="X4" i="1"/>
  <c r="V4" i="1"/>
  <c r="V7" i="1"/>
  <c r="X7" i="1"/>
  <c r="V9" i="1"/>
  <c r="X9" i="1"/>
  <c r="V11" i="1"/>
  <c r="X11" i="1"/>
  <c r="V13" i="1"/>
  <c r="X13" i="1"/>
  <c r="V15" i="1"/>
  <c r="X15" i="1"/>
  <c r="V17" i="1"/>
  <c r="X17" i="1"/>
  <c r="V19" i="1"/>
  <c r="X19" i="1"/>
  <c r="V21" i="1"/>
  <c r="X21" i="1"/>
  <c r="V23" i="1"/>
  <c r="X23" i="1"/>
  <c r="V25" i="1"/>
  <c r="X25" i="1"/>
  <c r="V27" i="1"/>
  <c r="X27" i="1"/>
  <c r="V29" i="1"/>
  <c r="X29" i="1"/>
  <c r="V31" i="1"/>
  <c r="X31" i="1"/>
  <c r="V33" i="1"/>
  <c r="X33" i="1"/>
  <c r="V35" i="1"/>
  <c r="X35" i="1"/>
  <c r="V37" i="1"/>
  <c r="X37" i="1"/>
  <c r="V42" i="1"/>
  <c r="X42" i="1"/>
  <c r="V46" i="1"/>
  <c r="X46" i="1"/>
  <c r="V50" i="1"/>
  <c r="X50" i="1"/>
  <c r="V54" i="1"/>
  <c r="X54" i="1"/>
  <c r="V58" i="1"/>
  <c r="X58" i="1"/>
  <c r="V62" i="1"/>
  <c r="X62" i="1"/>
  <c r="V66" i="1"/>
  <c r="X66" i="1"/>
  <c r="V70" i="1"/>
  <c r="X70" i="1"/>
  <c r="V74" i="1"/>
  <c r="X74" i="1"/>
  <c r="V78" i="1"/>
  <c r="X78" i="1"/>
  <c r="V82" i="1"/>
  <c r="X82" i="1"/>
  <c r="V113" i="1"/>
  <c r="X113" i="1"/>
  <c r="V117" i="1"/>
  <c r="X117" i="1"/>
  <c r="V121" i="1"/>
  <c r="X121" i="1"/>
  <c r="V125" i="1"/>
  <c r="X125" i="1"/>
  <c r="V129" i="1"/>
  <c r="X129" i="1"/>
  <c r="V133" i="1"/>
  <c r="X133" i="1"/>
  <c r="V8" i="1"/>
  <c r="X8" i="1"/>
  <c r="V10" i="1"/>
  <c r="X10" i="1"/>
  <c r="V12" i="1"/>
  <c r="X12" i="1"/>
  <c r="V14" i="1"/>
  <c r="X14" i="1"/>
  <c r="V16" i="1"/>
  <c r="X16" i="1"/>
  <c r="V18" i="1"/>
  <c r="X18" i="1"/>
  <c r="V20" i="1"/>
  <c r="X20" i="1"/>
  <c r="V22" i="1"/>
  <c r="X22" i="1"/>
  <c r="V24" i="1"/>
  <c r="X24" i="1"/>
  <c r="V26" i="1"/>
  <c r="X26" i="1"/>
  <c r="V28" i="1"/>
  <c r="X28" i="1"/>
  <c r="V30" i="1"/>
  <c r="X30" i="1"/>
  <c r="V32" i="1"/>
  <c r="X32" i="1"/>
  <c r="V34" i="1"/>
  <c r="X34" i="1"/>
  <c r="V36" i="1"/>
  <c r="X36" i="1"/>
  <c r="V38" i="1"/>
  <c r="X38" i="1"/>
  <c r="V43" i="1"/>
  <c r="X43" i="1"/>
  <c r="V47" i="1"/>
  <c r="X47" i="1"/>
  <c r="X51" i="1"/>
  <c r="V51" i="1"/>
  <c r="X55" i="1"/>
  <c r="V55" i="1"/>
  <c r="X59" i="1"/>
  <c r="V59" i="1"/>
  <c r="X63" i="1"/>
  <c r="V63" i="1"/>
  <c r="X67" i="1"/>
  <c r="V67" i="1"/>
  <c r="X71" i="1"/>
  <c r="V71" i="1"/>
  <c r="X75" i="1"/>
  <c r="V75" i="1"/>
  <c r="X79" i="1"/>
  <c r="V79" i="1"/>
  <c r="X83" i="1"/>
  <c r="V83" i="1"/>
  <c r="X114" i="1"/>
  <c r="V114" i="1"/>
  <c r="X118" i="1"/>
  <c r="V118" i="1"/>
  <c r="X122" i="1"/>
  <c r="V122" i="1"/>
  <c r="X126" i="1"/>
  <c r="V126" i="1"/>
  <c r="X130" i="1"/>
  <c r="V130" i="1"/>
  <c r="X134" i="1"/>
  <c r="V134" i="1"/>
  <c r="V172" i="1"/>
  <c r="X172" i="1"/>
  <c r="V176" i="1"/>
  <c r="X176" i="1"/>
  <c r="V180" i="1"/>
  <c r="X180" i="1"/>
  <c r="V184" i="1"/>
  <c r="X184" i="1"/>
  <c r="V167" i="1"/>
  <c r="X167" i="1"/>
  <c r="V169" i="1"/>
  <c r="X169" i="1"/>
  <c r="V171" i="1"/>
  <c r="X171" i="1"/>
  <c r="V173" i="1"/>
  <c r="X173" i="1"/>
  <c r="V177" i="1"/>
  <c r="X177" i="1"/>
  <c r="V179" i="1"/>
  <c r="X179" i="1"/>
  <c r="V181" i="1"/>
  <c r="X181" i="1"/>
  <c r="V161" i="1"/>
  <c r="X161" i="1"/>
  <c r="V163" i="1"/>
  <c r="X163" i="1"/>
  <c r="V165" i="1"/>
  <c r="X165" i="1"/>
  <c r="V175" i="1"/>
  <c r="X175" i="1"/>
  <c r="V183" i="1"/>
  <c r="X183" i="1"/>
  <c r="V185" i="1"/>
  <c r="X185" i="1"/>
  <c r="V5" i="1"/>
  <c r="X5" i="1"/>
  <c r="X6" i="1"/>
  <c r="V6" i="1"/>
  <c r="V44" i="1"/>
  <c r="X44" i="1"/>
  <c r="V48" i="1"/>
  <c r="X48" i="1"/>
  <c r="V52" i="1"/>
  <c r="X52" i="1"/>
  <c r="V56" i="1"/>
  <c r="X56" i="1"/>
  <c r="V60" i="1"/>
  <c r="X60" i="1"/>
  <c r="V64" i="1"/>
  <c r="X64" i="1"/>
  <c r="V68" i="1"/>
  <c r="X68" i="1"/>
  <c r="V72" i="1"/>
  <c r="X72" i="1"/>
  <c r="V76" i="1"/>
  <c r="X76" i="1"/>
  <c r="V80" i="1"/>
  <c r="X80" i="1"/>
  <c r="V111" i="1"/>
  <c r="X111" i="1"/>
  <c r="V115" i="1"/>
  <c r="X115" i="1"/>
  <c r="V119" i="1"/>
  <c r="X119" i="1"/>
  <c r="V123" i="1"/>
  <c r="X123" i="1"/>
  <c r="V127" i="1"/>
  <c r="X127" i="1"/>
  <c r="V131" i="1"/>
  <c r="X131" i="1"/>
  <c r="V135" i="1"/>
  <c r="X135" i="1"/>
  <c r="V45" i="1"/>
  <c r="X45" i="1"/>
  <c r="X49" i="1"/>
  <c r="V49" i="1"/>
  <c r="X53" i="1"/>
  <c r="V53" i="1"/>
  <c r="X57" i="1"/>
  <c r="V57" i="1"/>
  <c r="X61" i="1"/>
  <c r="V61" i="1"/>
  <c r="X65" i="1"/>
  <c r="V65" i="1"/>
  <c r="X69" i="1"/>
  <c r="V69" i="1"/>
  <c r="X73" i="1"/>
  <c r="V73" i="1"/>
  <c r="X77" i="1"/>
  <c r="V77" i="1"/>
  <c r="X81" i="1"/>
  <c r="V81" i="1"/>
  <c r="X112" i="1"/>
  <c r="V112" i="1"/>
  <c r="X116" i="1"/>
  <c r="V116" i="1"/>
  <c r="X120" i="1"/>
  <c r="V120" i="1"/>
  <c r="X124" i="1"/>
  <c r="V124" i="1"/>
  <c r="X128" i="1"/>
  <c r="V128" i="1"/>
  <c r="X132" i="1"/>
  <c r="V132" i="1"/>
  <c r="V162" i="1"/>
  <c r="X162" i="1"/>
  <c r="V164" i="1"/>
  <c r="X164" i="1"/>
  <c r="V166" i="1"/>
  <c r="X166" i="1"/>
  <c r="V168" i="1"/>
  <c r="X168" i="1"/>
  <c r="V170" i="1"/>
  <c r="X170" i="1"/>
  <c r="V174" i="1"/>
  <c r="X174" i="1"/>
  <c r="V178" i="1"/>
  <c r="X178" i="1"/>
  <c r="V182" i="1"/>
  <c r="X182" i="1"/>
  <c r="V186" i="1"/>
  <c r="X186" i="1"/>
  <c r="AT190" i="29" l="1"/>
  <c r="AT191" i="29" s="1"/>
  <c r="AT192" i="29" s="1"/>
  <c r="AT193" i="29" s="1"/>
  <c r="AT194" i="29" s="1"/>
  <c r="AT195" i="29" s="1"/>
  <c r="AT196" i="29" s="1"/>
  <c r="AT197" i="29" s="1"/>
  <c r="AT189" i="29"/>
  <c r="AS190" i="29"/>
  <c r="AS191" i="29" s="1"/>
  <c r="AS192" i="29" s="1"/>
  <c r="AS193" i="29" s="1"/>
  <c r="AS194" i="29" s="1"/>
  <c r="AS195" i="29" s="1"/>
  <c r="AS196" i="29" s="1"/>
  <c r="AS197" i="29" s="1"/>
  <c r="AS189" i="29"/>
  <c r="AR241" i="29"/>
  <c r="AR242" i="29" s="1"/>
  <c r="AR243" i="29" s="1"/>
  <c r="AR244" i="29" s="1"/>
  <c r="AR245" i="29" s="1"/>
  <c r="AR246" i="29" s="1"/>
  <c r="AR247" i="29" s="1"/>
  <c r="AR248" i="29" s="1"/>
  <c r="AR249" i="29" s="1"/>
  <c r="AR250" i="29" s="1"/>
  <c r="AR240" i="29"/>
  <c r="AQ241" i="29"/>
  <c r="AQ242" i="29" s="1"/>
  <c r="AQ243" i="29" s="1"/>
  <c r="AQ244" i="29" s="1"/>
  <c r="AQ245" i="29" s="1"/>
  <c r="AQ246" i="29" s="1"/>
  <c r="AQ247" i="29" s="1"/>
  <c r="AQ248" i="29" s="1"/>
  <c r="AQ249" i="29" s="1"/>
  <c r="AQ250" i="29" s="1"/>
  <c r="AQ240" i="29"/>
  <c r="AO270" i="29"/>
  <c r="AO271" i="29" s="1"/>
  <c r="AO272" i="29" s="1"/>
  <c r="AO273" i="29" s="1"/>
  <c r="AO274" i="29" s="1"/>
  <c r="AO275" i="29" s="1"/>
  <c r="AO276" i="29" s="1"/>
  <c r="AO277" i="29" s="1"/>
  <c r="AO278" i="29" s="1"/>
  <c r="AO279" i="29" s="1"/>
  <c r="AO280" i="29" s="1"/>
  <c r="AO281" i="29" s="1"/>
  <c r="AO269" i="29"/>
  <c r="AP270" i="29"/>
  <c r="AP271" i="29" s="1"/>
  <c r="AP272" i="29" s="1"/>
  <c r="AP273" i="29" s="1"/>
  <c r="AP274" i="29" s="1"/>
  <c r="AP275" i="29" s="1"/>
  <c r="AP276" i="29" s="1"/>
  <c r="AP277" i="29" s="1"/>
  <c r="AP278" i="29" s="1"/>
  <c r="AP279" i="29" s="1"/>
  <c r="AP280" i="29" s="1"/>
  <c r="AP281" i="29" s="1"/>
  <c r="AP269" i="29"/>
  <c r="G4" i="29"/>
  <c r="J2" i="29" s="1"/>
  <c r="AT199" i="29" l="1"/>
  <c r="AT200" i="29" s="1"/>
  <c r="AT201" i="29" s="1"/>
  <c r="AT202" i="29" s="1"/>
  <c r="AT203" i="29" s="1"/>
  <c r="AT204" i="29" s="1"/>
  <c r="AT205" i="29" s="1"/>
  <c r="AT206" i="29" s="1"/>
  <c r="AT198" i="29"/>
  <c r="AS199" i="29"/>
  <c r="AS200" i="29" s="1"/>
  <c r="AS201" i="29" s="1"/>
  <c r="AS202" i="29" s="1"/>
  <c r="AS203" i="29" s="1"/>
  <c r="AS204" i="29" s="1"/>
  <c r="AS205" i="29" s="1"/>
  <c r="AS206" i="29" s="1"/>
  <c r="AS198" i="29"/>
  <c r="AR252" i="29"/>
  <c r="AR253" i="29" s="1"/>
  <c r="AR254" i="29" s="1"/>
  <c r="AR255" i="29" s="1"/>
  <c r="AR256" i="29" s="1"/>
  <c r="AR257" i="29" s="1"/>
  <c r="AR258" i="29" s="1"/>
  <c r="AR259" i="29" s="1"/>
  <c r="AR260" i="29" s="1"/>
  <c r="AR261" i="29" s="1"/>
  <c r="AR251" i="29"/>
  <c r="AQ252" i="29"/>
  <c r="AQ253" i="29" s="1"/>
  <c r="AQ254" i="29" s="1"/>
  <c r="AQ255" i="29" s="1"/>
  <c r="AQ256" i="29" s="1"/>
  <c r="AQ257" i="29" s="1"/>
  <c r="AQ258" i="29" s="1"/>
  <c r="AQ259" i="29" s="1"/>
  <c r="AQ260" i="29" s="1"/>
  <c r="AQ261" i="29" s="1"/>
  <c r="AQ251" i="29"/>
  <c r="AO283" i="29"/>
  <c r="AO284" i="29" s="1"/>
  <c r="AO285" i="29" s="1"/>
  <c r="AO286" i="29" s="1"/>
  <c r="AO287" i="29" s="1"/>
  <c r="AO288" i="29" s="1"/>
  <c r="AO289" i="29" s="1"/>
  <c r="AO290" i="29" s="1"/>
  <c r="AO291" i="29" s="1"/>
  <c r="AO292" i="29" s="1"/>
  <c r="AO293" i="29" s="1"/>
  <c r="AO294" i="29" s="1"/>
  <c r="AO282" i="29"/>
  <c r="AP282" i="29"/>
  <c r="AP283" i="29"/>
  <c r="AP284" i="29" s="1"/>
  <c r="AP285" i="29" s="1"/>
  <c r="AP286" i="29" s="1"/>
  <c r="AP287" i="29" s="1"/>
  <c r="AP288" i="29" s="1"/>
  <c r="AP289" i="29" s="1"/>
  <c r="AP290" i="29" s="1"/>
  <c r="AP291" i="29" s="1"/>
  <c r="AP292" i="29" s="1"/>
  <c r="AP293" i="29" s="1"/>
  <c r="AP294" i="29" s="1"/>
  <c r="AS208" i="29" l="1"/>
  <c r="AS209" i="29" s="1"/>
  <c r="AS210" i="29" s="1"/>
  <c r="AS211" i="29" s="1"/>
  <c r="AS212" i="29" s="1"/>
  <c r="AS213" i="29" s="1"/>
  <c r="AS214" i="29" s="1"/>
  <c r="AS215" i="29" s="1"/>
  <c r="AS207" i="29"/>
  <c r="AT208" i="29"/>
  <c r="AT209" i="29" s="1"/>
  <c r="AT210" i="29" s="1"/>
  <c r="AT211" i="29" s="1"/>
  <c r="AT212" i="29" s="1"/>
  <c r="AT213" i="29" s="1"/>
  <c r="AT214" i="29" s="1"/>
  <c r="AT215" i="29" s="1"/>
  <c r="AT207" i="29"/>
  <c r="AO296" i="29"/>
  <c r="AO297" i="29" s="1"/>
  <c r="AO298" i="29" s="1"/>
  <c r="AO299" i="29" s="1"/>
  <c r="AO300" i="29" s="1"/>
  <c r="AO301" i="29" s="1"/>
  <c r="AO302" i="29" s="1"/>
  <c r="AO303" i="29" s="1"/>
  <c r="AO304" i="29" s="1"/>
  <c r="AO305" i="29" s="1"/>
  <c r="AO306" i="29" s="1"/>
  <c r="AO307" i="29" s="1"/>
  <c r="AO295" i="29"/>
  <c r="AP296" i="29"/>
  <c r="AP297" i="29" s="1"/>
  <c r="AP298" i="29" s="1"/>
  <c r="AP299" i="29" s="1"/>
  <c r="AP300" i="29" s="1"/>
  <c r="AP301" i="29" s="1"/>
  <c r="AP302" i="29" s="1"/>
  <c r="AP303" i="29" s="1"/>
  <c r="AP304" i="29" s="1"/>
  <c r="AP305" i="29" s="1"/>
  <c r="AP306" i="29" s="1"/>
  <c r="AP307" i="29" s="1"/>
  <c r="AP295" i="29"/>
  <c r="AQ263" i="29"/>
  <c r="AQ264" i="29" s="1"/>
  <c r="AQ265" i="29" s="1"/>
  <c r="AQ266" i="29" s="1"/>
  <c r="AQ267" i="29" s="1"/>
  <c r="AQ268" i="29" s="1"/>
  <c r="AQ269" i="29" s="1"/>
  <c r="AQ270" i="29" s="1"/>
  <c r="AQ271" i="29" s="1"/>
  <c r="AQ272" i="29" s="1"/>
  <c r="AQ262" i="29"/>
  <c r="AR263" i="29"/>
  <c r="AR264" i="29" s="1"/>
  <c r="AR265" i="29" s="1"/>
  <c r="AR266" i="29" s="1"/>
  <c r="AR267" i="29" s="1"/>
  <c r="AR268" i="29" s="1"/>
  <c r="AR269" i="29" s="1"/>
  <c r="AR270" i="29" s="1"/>
  <c r="AR271" i="29" s="1"/>
  <c r="AR272" i="29" s="1"/>
  <c r="AR262" i="29"/>
  <c r="AT217" i="29" l="1"/>
  <c r="AT218" i="29" s="1"/>
  <c r="AT219" i="29" s="1"/>
  <c r="AT220" i="29" s="1"/>
  <c r="AT221" i="29" s="1"/>
  <c r="AT222" i="29" s="1"/>
  <c r="AT223" i="29" s="1"/>
  <c r="AT224" i="29" s="1"/>
  <c r="AT216" i="29"/>
  <c r="AS217" i="29"/>
  <c r="AS218" i="29" s="1"/>
  <c r="AS219" i="29" s="1"/>
  <c r="AS220" i="29" s="1"/>
  <c r="AS221" i="29" s="1"/>
  <c r="AS222" i="29" s="1"/>
  <c r="AS223" i="29" s="1"/>
  <c r="AS224" i="29" s="1"/>
  <c r="AS216" i="29"/>
  <c r="AP309" i="29"/>
  <c r="AP308" i="29"/>
  <c r="AO309" i="29"/>
  <c r="AO308" i="29"/>
  <c r="AR274" i="29"/>
  <c r="AR275" i="29" s="1"/>
  <c r="AR276" i="29" s="1"/>
  <c r="AR277" i="29" s="1"/>
  <c r="AR278" i="29" s="1"/>
  <c r="AR279" i="29" s="1"/>
  <c r="AR280" i="29" s="1"/>
  <c r="AR281" i="29" s="1"/>
  <c r="AR282" i="29" s="1"/>
  <c r="AR283" i="29" s="1"/>
  <c r="AR273" i="29"/>
  <c r="AQ274" i="29"/>
  <c r="AQ275" i="29" s="1"/>
  <c r="AQ276" i="29" s="1"/>
  <c r="AQ277" i="29" s="1"/>
  <c r="AQ278" i="29" s="1"/>
  <c r="AQ279" i="29" s="1"/>
  <c r="AQ280" i="29" s="1"/>
  <c r="AQ281" i="29" s="1"/>
  <c r="AQ282" i="29" s="1"/>
  <c r="AQ283" i="29" s="1"/>
  <c r="AQ273" i="29"/>
  <c r="AS226" i="29" l="1"/>
  <c r="AS227" i="29" s="1"/>
  <c r="AS228" i="29" s="1"/>
  <c r="AS229" i="29" s="1"/>
  <c r="AS230" i="29" s="1"/>
  <c r="AS231" i="29" s="1"/>
  <c r="AS232" i="29" s="1"/>
  <c r="AS233" i="29" s="1"/>
  <c r="AS225" i="29"/>
  <c r="AT226" i="29"/>
  <c r="AT227" i="29" s="1"/>
  <c r="AT228" i="29" s="1"/>
  <c r="AT229" i="29" s="1"/>
  <c r="AT230" i="29" s="1"/>
  <c r="AT231" i="29" s="1"/>
  <c r="AT232" i="29" s="1"/>
  <c r="AT233" i="29" s="1"/>
  <c r="AT225" i="29"/>
  <c r="AQ285" i="29"/>
  <c r="AQ286" i="29" s="1"/>
  <c r="AQ287" i="29" s="1"/>
  <c r="AQ288" i="29" s="1"/>
  <c r="AQ289" i="29" s="1"/>
  <c r="AQ290" i="29" s="1"/>
  <c r="AQ291" i="29" s="1"/>
  <c r="AQ292" i="29" s="1"/>
  <c r="AQ293" i="29" s="1"/>
  <c r="AQ294" i="29" s="1"/>
  <c r="AQ284" i="29"/>
  <c r="AR285" i="29"/>
  <c r="AR286" i="29" s="1"/>
  <c r="AR287" i="29" s="1"/>
  <c r="AR288" i="29" s="1"/>
  <c r="AR289" i="29" s="1"/>
  <c r="AR290" i="29" s="1"/>
  <c r="AR291" i="29" s="1"/>
  <c r="AR292" i="29" s="1"/>
  <c r="AR293" i="29" s="1"/>
  <c r="AR294" i="29" s="1"/>
  <c r="AR284" i="29"/>
  <c r="AT235" i="29" l="1"/>
  <c r="AT236" i="29" s="1"/>
  <c r="AT237" i="29" s="1"/>
  <c r="AT238" i="29" s="1"/>
  <c r="AT239" i="29" s="1"/>
  <c r="AT240" i="29" s="1"/>
  <c r="AT241" i="29" s="1"/>
  <c r="AT242" i="29" s="1"/>
  <c r="AT234" i="29"/>
  <c r="AS235" i="29"/>
  <c r="AS236" i="29" s="1"/>
  <c r="AS237" i="29" s="1"/>
  <c r="AS238" i="29" s="1"/>
  <c r="AS239" i="29" s="1"/>
  <c r="AS240" i="29" s="1"/>
  <c r="AS241" i="29" s="1"/>
  <c r="AS242" i="29" s="1"/>
  <c r="AS234" i="29"/>
  <c r="AR296" i="29"/>
  <c r="AR297" i="29" s="1"/>
  <c r="AR298" i="29" s="1"/>
  <c r="AR299" i="29" s="1"/>
  <c r="AR300" i="29" s="1"/>
  <c r="AR301" i="29" s="1"/>
  <c r="AR302" i="29" s="1"/>
  <c r="AR303" i="29" s="1"/>
  <c r="AR304" i="29" s="1"/>
  <c r="AR305" i="29" s="1"/>
  <c r="AR295" i="29"/>
  <c r="AQ296" i="29"/>
  <c r="AQ297" i="29" s="1"/>
  <c r="AQ298" i="29" s="1"/>
  <c r="AQ299" i="29" s="1"/>
  <c r="AQ300" i="29" s="1"/>
  <c r="AQ301" i="29" s="1"/>
  <c r="AQ302" i="29" s="1"/>
  <c r="AQ303" i="29" s="1"/>
  <c r="AQ304" i="29" s="1"/>
  <c r="AQ305" i="29" s="1"/>
  <c r="AQ295" i="29"/>
  <c r="AT244" i="29" l="1"/>
  <c r="AT245" i="29" s="1"/>
  <c r="AT246" i="29" s="1"/>
  <c r="AT247" i="29" s="1"/>
  <c r="AT248" i="29" s="1"/>
  <c r="AT249" i="29" s="1"/>
  <c r="AT250" i="29" s="1"/>
  <c r="AT251" i="29" s="1"/>
  <c r="AT243" i="29"/>
  <c r="AS244" i="29"/>
  <c r="AS245" i="29" s="1"/>
  <c r="AS246" i="29" s="1"/>
  <c r="AS247" i="29" s="1"/>
  <c r="AS248" i="29" s="1"/>
  <c r="AS249" i="29" s="1"/>
  <c r="AS250" i="29" s="1"/>
  <c r="AS251" i="29" s="1"/>
  <c r="AS243" i="29"/>
  <c r="AR306" i="29"/>
  <c r="AR307" i="29"/>
  <c r="AR308" i="29" s="1"/>
  <c r="AR309" i="29" s="1"/>
  <c r="AQ306" i="29"/>
  <c r="AQ307" i="29"/>
  <c r="AQ308" i="29" s="1"/>
  <c r="AQ309" i="29" s="1"/>
  <c r="AT253" i="29" l="1"/>
  <c r="AT254" i="29" s="1"/>
  <c r="AT255" i="29" s="1"/>
  <c r="AT256" i="29" s="1"/>
  <c r="AT257" i="29" s="1"/>
  <c r="AT258" i="29" s="1"/>
  <c r="AT259" i="29" s="1"/>
  <c r="AT260" i="29" s="1"/>
  <c r="AT252" i="29"/>
  <c r="AS253" i="29"/>
  <c r="AS254" i="29" s="1"/>
  <c r="AS255" i="29" s="1"/>
  <c r="AS256" i="29" s="1"/>
  <c r="AS257" i="29" s="1"/>
  <c r="AS258" i="29" s="1"/>
  <c r="AS259" i="29" s="1"/>
  <c r="AS260" i="29" s="1"/>
  <c r="AS252" i="29"/>
  <c r="AS262" i="29" l="1"/>
  <c r="AS263" i="29" s="1"/>
  <c r="AS264" i="29" s="1"/>
  <c r="AS265" i="29" s="1"/>
  <c r="AS266" i="29" s="1"/>
  <c r="AS267" i="29" s="1"/>
  <c r="AS268" i="29" s="1"/>
  <c r="AS269" i="29" s="1"/>
  <c r="AS261" i="29"/>
  <c r="AT262" i="29"/>
  <c r="AT263" i="29" s="1"/>
  <c r="AT264" i="29" s="1"/>
  <c r="AT265" i="29" s="1"/>
  <c r="AT266" i="29" s="1"/>
  <c r="AT267" i="29" s="1"/>
  <c r="AT268" i="29" s="1"/>
  <c r="AT269" i="29" s="1"/>
  <c r="AT261" i="29"/>
  <c r="AT271" i="29" l="1"/>
  <c r="AT272" i="29" s="1"/>
  <c r="AT273" i="29" s="1"/>
  <c r="AT274" i="29" s="1"/>
  <c r="AT275" i="29" s="1"/>
  <c r="AT276" i="29" s="1"/>
  <c r="AT277" i="29" s="1"/>
  <c r="AT278" i="29" s="1"/>
  <c r="AT270" i="29"/>
  <c r="AS271" i="29"/>
  <c r="AS272" i="29" s="1"/>
  <c r="AS273" i="29" s="1"/>
  <c r="AS274" i="29" s="1"/>
  <c r="AS275" i="29" s="1"/>
  <c r="AS276" i="29" s="1"/>
  <c r="AS277" i="29" s="1"/>
  <c r="AS278" i="29" s="1"/>
  <c r="AS270" i="29"/>
  <c r="AS280" i="29" l="1"/>
  <c r="AS281" i="29" s="1"/>
  <c r="AS282" i="29" s="1"/>
  <c r="AS283" i="29" s="1"/>
  <c r="AS284" i="29" s="1"/>
  <c r="AS285" i="29" s="1"/>
  <c r="AS286" i="29" s="1"/>
  <c r="AS287" i="29" s="1"/>
  <c r="AS279" i="29"/>
  <c r="AT280" i="29"/>
  <c r="AT281" i="29" s="1"/>
  <c r="AT282" i="29" s="1"/>
  <c r="AT283" i="29" s="1"/>
  <c r="AT284" i="29" s="1"/>
  <c r="AT285" i="29" s="1"/>
  <c r="AT286" i="29" s="1"/>
  <c r="AT287" i="29" s="1"/>
  <c r="AT279" i="29"/>
  <c r="AS289" i="29" l="1"/>
  <c r="AS290" i="29" s="1"/>
  <c r="AS291" i="29" s="1"/>
  <c r="AS292" i="29" s="1"/>
  <c r="AS293" i="29" s="1"/>
  <c r="AS294" i="29" s="1"/>
  <c r="AS295" i="29" s="1"/>
  <c r="AS296" i="29" s="1"/>
  <c r="AS288" i="29"/>
  <c r="AT289" i="29"/>
  <c r="AT290" i="29" s="1"/>
  <c r="AT291" i="29" s="1"/>
  <c r="AT292" i="29" s="1"/>
  <c r="AT293" i="29" s="1"/>
  <c r="AT294" i="29" s="1"/>
  <c r="AT295" i="29" s="1"/>
  <c r="AT296" i="29" s="1"/>
  <c r="AT288" i="29"/>
  <c r="AT298" i="29" l="1"/>
  <c r="AT299" i="29" s="1"/>
  <c r="AT300" i="29" s="1"/>
  <c r="AT301" i="29" s="1"/>
  <c r="AT302" i="29" s="1"/>
  <c r="AT303" i="29" s="1"/>
  <c r="AT304" i="29" s="1"/>
  <c r="AT305" i="29" s="1"/>
  <c r="AT297" i="29"/>
  <c r="AS298" i="29"/>
  <c r="AS299" i="29" s="1"/>
  <c r="AS300" i="29" s="1"/>
  <c r="AS301" i="29" s="1"/>
  <c r="AS302" i="29" s="1"/>
  <c r="AS303" i="29" s="1"/>
  <c r="AS304" i="29" s="1"/>
  <c r="AS305" i="29" s="1"/>
  <c r="AS297" i="29"/>
  <c r="AS307" i="29" l="1"/>
  <c r="AS308" i="29" s="1"/>
  <c r="AS309" i="29" s="1"/>
  <c r="AS306" i="29"/>
  <c r="AT307" i="29"/>
  <c r="AT308" i="29" s="1"/>
  <c r="AT309" i="29" s="1"/>
  <c r="AT306" i="29"/>
</calcChain>
</file>

<file path=xl/sharedStrings.xml><?xml version="1.0" encoding="utf-8"?>
<sst xmlns="http://schemas.openxmlformats.org/spreadsheetml/2006/main" count="4086" uniqueCount="708">
  <si>
    <t>João Baptista - Jd. Cinira</t>
  </si>
  <si>
    <t>João Baptista - Jd. Cascavel</t>
  </si>
  <si>
    <t>Terminal Rod. Miraporanga</t>
  </si>
  <si>
    <t>Leões - Terminal Centro (Expresso)</t>
  </si>
  <si>
    <t>Leões - Terminal Centro</t>
  </si>
  <si>
    <t>Seletivo</t>
  </si>
  <si>
    <t>Terminal Bandeirante</t>
  </si>
  <si>
    <t>Leões - Term. Rodoviário</t>
  </si>
  <si>
    <t>TERM. AEROPORTO( VIA JD. MARCIO)</t>
  </si>
  <si>
    <t>TERM. AEROPORTO ( VIA CAMPOS ELÍSEOS)</t>
  </si>
  <si>
    <t>PAÇO MUNICIPAL - CENTRO</t>
  </si>
  <si>
    <t>Padron</t>
  </si>
  <si>
    <t>TERM. CAMPOS ELÍSEOS</t>
  </si>
  <si>
    <t>ESTÁDIO MUNICIPAL (VIA CAMPOS SALES)</t>
  </si>
  <si>
    <t>TERM. PASSOS DE SOUZA - MNR</t>
  </si>
  <si>
    <t>JD. LIMOEIRINHO</t>
  </si>
  <si>
    <t>JD. AURORA</t>
  </si>
  <si>
    <t>PRAÇA LIMA DE ALVES</t>
  </si>
  <si>
    <t>LIMOEIRO - CENTRO</t>
  </si>
  <si>
    <t>VILA DINORAH</t>
  </si>
  <si>
    <t>JD. SANTINA</t>
  </si>
  <si>
    <t>564P</t>
  </si>
  <si>
    <t>567M</t>
  </si>
  <si>
    <t>571C</t>
  </si>
  <si>
    <t>572C</t>
  </si>
  <si>
    <t>573P</t>
  </si>
  <si>
    <t>574A</t>
  </si>
  <si>
    <t>581C</t>
  </si>
  <si>
    <t>582C</t>
  </si>
  <si>
    <t>583P</t>
  </si>
  <si>
    <t>584S</t>
  </si>
  <si>
    <t>585M</t>
  </si>
  <si>
    <t>652E</t>
  </si>
  <si>
    <t>592C</t>
  </si>
  <si>
    <t>593P</t>
  </si>
  <si>
    <t>594A</t>
  </si>
  <si>
    <t>596M</t>
  </si>
  <si>
    <t>VILA BARONESA</t>
  </si>
  <si>
    <t>UNIVERSIDADE</t>
  </si>
  <si>
    <t>CLÍNICAS</t>
  </si>
  <si>
    <t>JARDIM QUEIRÓS</t>
  </si>
  <si>
    <t>SAÍDA 7</t>
  </si>
  <si>
    <t>SAÍDA 8</t>
  </si>
  <si>
    <t>SAÍDA 9</t>
  </si>
  <si>
    <t>SAÍDA 10</t>
  </si>
  <si>
    <t>SAÍDA 11</t>
  </si>
  <si>
    <t>SAÍDA 12</t>
  </si>
  <si>
    <t>SAÍDA 13</t>
  </si>
  <si>
    <t>SAÍDA 14</t>
  </si>
  <si>
    <t>SAÍDA 15</t>
  </si>
  <si>
    <t>SAÍDA 16</t>
  </si>
  <si>
    <t>SAÍDA 17</t>
  </si>
  <si>
    <t>SAÍDA 18</t>
  </si>
  <si>
    <t>PRAÇA DE LA VECHIA</t>
  </si>
  <si>
    <t>JD. OURINHO</t>
  </si>
  <si>
    <t>Intercity</t>
  </si>
  <si>
    <t>JD. ANALICE</t>
  </si>
  <si>
    <t>TERMINAL JOÃO MIRANDA</t>
  </si>
  <si>
    <t>VILA CASTRO</t>
  </si>
  <si>
    <t>BORDA DO CAMPO - TERM. CENTRO</t>
  </si>
  <si>
    <t>ônibus</t>
  </si>
  <si>
    <t>Média de Idade</t>
  </si>
  <si>
    <t>LINHA</t>
  </si>
  <si>
    <t>Veículos Disponíveis</t>
  </si>
  <si>
    <t>Ordem</t>
  </si>
  <si>
    <t>Número</t>
  </si>
  <si>
    <t>Placa</t>
  </si>
  <si>
    <t>Carroc.</t>
  </si>
  <si>
    <t>Chassi</t>
  </si>
  <si>
    <t>Mod.</t>
  </si>
  <si>
    <t>Dif.</t>
  </si>
  <si>
    <t>Ano</t>
  </si>
  <si>
    <t>Des.</t>
  </si>
  <si>
    <t xml:space="preserve"> </t>
  </si>
  <si>
    <t>Tipo de Veículo</t>
  </si>
  <si>
    <t>Linha
Partida</t>
  </si>
  <si>
    <t>Linha
Chegada</t>
  </si>
  <si>
    <t>Terminal Quartel - via Polo Industrial</t>
  </si>
  <si>
    <t>B7130</t>
  </si>
  <si>
    <t>B7140</t>
  </si>
  <si>
    <t>Mirashopping via Centro Empresl.</t>
  </si>
  <si>
    <t>B10205</t>
  </si>
  <si>
    <t>Clube Hípico</t>
  </si>
  <si>
    <t>B10212</t>
  </si>
  <si>
    <t>Parque da Luz</t>
  </si>
  <si>
    <t>B10215</t>
  </si>
  <si>
    <t>Circular Vila Hiroshima AH</t>
  </si>
  <si>
    <t>B12325</t>
  </si>
  <si>
    <t>Circular Parque Tamandaré</t>
  </si>
  <si>
    <t>B12332</t>
  </si>
  <si>
    <t>Vila Princesa Isabel</t>
  </si>
  <si>
    <t>B12341</t>
  </si>
  <si>
    <t>Jardim Amazonas</t>
  </si>
  <si>
    <t>B12344</t>
  </si>
  <si>
    <t>Shopping Belas Artes</t>
  </si>
  <si>
    <t>B12348</t>
  </si>
  <si>
    <t>B13404</t>
  </si>
  <si>
    <t>Vila dos Ypês</t>
  </si>
  <si>
    <t>B13407</t>
  </si>
  <si>
    <t>Circular Vila Petrolina H</t>
  </si>
  <si>
    <t>B13410</t>
  </si>
  <si>
    <t>Circular Vila Petrolina AH</t>
  </si>
  <si>
    <t>B13420</t>
  </si>
  <si>
    <t>Parque das Pedras</t>
  </si>
  <si>
    <t>B13436</t>
  </si>
  <si>
    <t>Circular Polo Indústrial I</t>
  </si>
  <si>
    <t>B13445</t>
  </si>
  <si>
    <t>Circular Parque Indústrial II</t>
  </si>
  <si>
    <t>Terminal Armando Dutra</t>
  </si>
  <si>
    <t>João Baptista - Terminal Centro (Expresso)</t>
  </si>
  <si>
    <t>João Baptista - Terminal Centro</t>
  </si>
  <si>
    <t>João Baptista - Vila das Garças</t>
  </si>
  <si>
    <t>João Baptista - Vila Apoteose</t>
  </si>
  <si>
    <t>FLORILÂNDIA - Term. Oswaldo Cruz - Expressa</t>
  </si>
  <si>
    <t>Bi-Articulados</t>
  </si>
  <si>
    <t>CAMPO VERDE - Term. Centro - Express</t>
  </si>
  <si>
    <t>PEDRA NOVA - Jd. Porto Guarabira - Express</t>
  </si>
  <si>
    <t>EMPRESA DONA</t>
  </si>
  <si>
    <t>VENDIDO PARA</t>
  </si>
  <si>
    <t>VALOR $</t>
  </si>
  <si>
    <t>valor de venda</t>
  </si>
  <si>
    <t>vendidos</t>
  </si>
  <si>
    <t>SAÍDA 19</t>
  </si>
  <si>
    <t>SAÍDA 20</t>
  </si>
  <si>
    <t>Leões - Vila Joaniza</t>
  </si>
  <si>
    <t>Leões - Vila da Verdade</t>
  </si>
  <si>
    <t>Leões - Jd. Potiguar</t>
  </si>
  <si>
    <t>São Gabriel - Terminal Centro</t>
  </si>
  <si>
    <t>Terminal Quartel - via Jd. Global</t>
  </si>
  <si>
    <t>B10237</t>
  </si>
  <si>
    <t>ADP</t>
  </si>
  <si>
    <t>MÉDIA IDADE</t>
  </si>
  <si>
    <t>Contendo veículos</t>
  </si>
  <si>
    <t>RILDO SOUZA</t>
  </si>
  <si>
    <t>EMPRESA:</t>
  </si>
  <si>
    <t>PLACA
ATUAL</t>
  </si>
  <si>
    <t>TIPO DE 
VEÍCULO</t>
  </si>
  <si>
    <t>CARROCERIA</t>
  </si>
  <si>
    <t>Modelo</t>
  </si>
  <si>
    <t>CHASSI</t>
  </si>
  <si>
    <t>Diferencial</t>
  </si>
  <si>
    <t>MÊS</t>
  </si>
  <si>
    <t>ANO</t>
  </si>
  <si>
    <t>JD. NARCISA</t>
  </si>
  <si>
    <t>Micro-Ônibus</t>
  </si>
  <si>
    <t>JD. COLOMBO</t>
  </si>
  <si>
    <t>JD. PLÍNIO</t>
  </si>
  <si>
    <t>ESTAÇÃO CABRAL</t>
  </si>
  <si>
    <t>PONTAL NOROESTE - TERM. CENTRO</t>
  </si>
  <si>
    <t>VILA MANGANÊS</t>
  </si>
  <si>
    <t>COHAB CARLOS COSTA</t>
  </si>
  <si>
    <t>915C</t>
  </si>
  <si>
    <t>951A</t>
  </si>
  <si>
    <t>953A</t>
  </si>
  <si>
    <t>959P</t>
  </si>
  <si>
    <t>961P</t>
  </si>
  <si>
    <t>965C</t>
  </si>
  <si>
    <r>
      <t xml:space="preserve"> Semana - Carros por Viagem
</t>
    </r>
    <r>
      <rPr>
        <b/>
        <sz val="8"/>
        <color indexed="12"/>
        <rFont val="Trebuchet MS"/>
        <family val="2"/>
      </rPr>
      <t>ABAIXO VOCÊ TEM O NÚMERO DE CARROS RODANDO POR HORA</t>
    </r>
  </si>
  <si>
    <t>Sabados</t>
  </si>
  <si>
    <t>04h 
às 
05h</t>
  </si>
  <si>
    <t>05h 
às 
06h</t>
  </si>
  <si>
    <t>06h 
às 
09h</t>
  </si>
  <si>
    <t>09h 
às 
10h</t>
  </si>
  <si>
    <t>Terminal Carlos de Campos</t>
  </si>
  <si>
    <t>B7114</t>
  </si>
  <si>
    <t>Circular Vila Uberaba</t>
  </si>
  <si>
    <t>B7127</t>
  </si>
  <si>
    <t>JARDIM BARÃO</t>
  </si>
  <si>
    <t>PRAÇA TAVARES</t>
  </si>
  <si>
    <t>CIDADE DO AÇO</t>
  </si>
  <si>
    <t>SANTO ALBERTO</t>
  </si>
  <si>
    <t>JARDIM CELESTINO</t>
  </si>
  <si>
    <t>TERM. CASTRO BUENO</t>
  </si>
  <si>
    <t>601C</t>
  </si>
  <si>
    <t>602C</t>
  </si>
  <si>
    <t>603P</t>
  </si>
  <si>
    <t>604S</t>
  </si>
  <si>
    <t>611C</t>
  </si>
  <si>
    <t>612C</t>
  </si>
  <si>
    <t>613M</t>
  </si>
  <si>
    <t>648E</t>
  </si>
  <si>
    <t>624P</t>
  </si>
  <si>
    <t>Circular</t>
  </si>
  <si>
    <t xml:space="preserve">Andef </t>
  </si>
  <si>
    <t>Cidade Nova I, II, III</t>
  </si>
  <si>
    <t xml:space="preserve">Cidade Nova IV, V </t>
  </si>
  <si>
    <t>P 016</t>
  </si>
  <si>
    <t>P 026</t>
  </si>
  <si>
    <t>P 027</t>
  </si>
  <si>
    <t>PRAÇA SOUSÁ</t>
  </si>
  <si>
    <t>PICO DE MARIA</t>
  </si>
  <si>
    <t>SANTO ANTONIO</t>
  </si>
  <si>
    <t>NOVA FAZENDA - TERM. CENTRO</t>
  </si>
  <si>
    <t>TERM. TÊXTIL - MNR</t>
  </si>
  <si>
    <t>TERM. AEROPORTO - MNR</t>
  </si>
  <si>
    <t>502C</t>
  </si>
  <si>
    <t>503P</t>
  </si>
  <si>
    <t>513P</t>
  </si>
  <si>
    <t>515M</t>
  </si>
  <si>
    <t>522C</t>
  </si>
  <si>
    <t>649E</t>
  </si>
  <si>
    <t>533A</t>
  </si>
  <si>
    <t>535M</t>
  </si>
  <si>
    <t>541C</t>
  </si>
  <si>
    <t>542C</t>
  </si>
  <si>
    <t>563C</t>
  </si>
  <si>
    <t>VILA INDUSTRIAL - MNR</t>
  </si>
  <si>
    <t>VILA DUARTE</t>
  </si>
  <si>
    <t>JD. SERÁFICO</t>
  </si>
  <si>
    <t>VILA ANDRADE</t>
  </si>
  <si>
    <t>HOSPITAL DAS CLINICAS</t>
  </si>
  <si>
    <t>JARDIM SANTO EDUARDO</t>
  </si>
  <si>
    <t>JARDIM SÃO MARCOS</t>
  </si>
  <si>
    <t>JD. CONCEIÇÃO</t>
  </si>
  <si>
    <t>JARDIM CASA BRANCA</t>
  </si>
  <si>
    <t>VILA ITAIM</t>
  </si>
  <si>
    <t>JARDIM VAZAME</t>
  </si>
  <si>
    <t>VILA CENTENÁRIO</t>
  </si>
  <si>
    <t>JARDIM HELENA MARIA</t>
  </si>
  <si>
    <t>JARDIM UNIVERSITÁRIO</t>
  </si>
  <si>
    <t>JARDIM DO POTÁSSIO</t>
  </si>
  <si>
    <t>TERM. ESTUDANTES</t>
  </si>
  <si>
    <t>TERM CLÍNICAS</t>
  </si>
  <si>
    <t>TERM. ÁGUA DOCE</t>
  </si>
  <si>
    <t>TERM. SILVIO MORAIS</t>
  </si>
  <si>
    <t>KM</t>
  </si>
  <si>
    <t>Tipo de 
Veículo</t>
  </si>
  <si>
    <t>PONTO INICIAL</t>
  </si>
  <si>
    <t>PONTO FINAL</t>
  </si>
  <si>
    <t>AUTO VIAÇÃO TABOÃO</t>
  </si>
  <si>
    <t xml:space="preserve">Frota </t>
  </si>
  <si>
    <t>Frota Total</t>
  </si>
  <si>
    <t>TUPÃ VIAÇÃO</t>
  </si>
  <si>
    <t>NORONHA</t>
  </si>
  <si>
    <t>VALE DO COBRE</t>
  </si>
  <si>
    <t>JD. COLONIAL</t>
  </si>
  <si>
    <t>JARDIM SERÁFICO</t>
  </si>
  <si>
    <t>BC 006</t>
  </si>
  <si>
    <t>JARDIM PAULO CAMPOS</t>
  </si>
  <si>
    <t>MN 001</t>
  </si>
  <si>
    <t>JD. CAETANA</t>
  </si>
  <si>
    <t>BARÃO GERALDO</t>
  </si>
  <si>
    <t>MN 002</t>
  </si>
  <si>
    <t>PRAÇA CLAUDIA</t>
  </si>
  <si>
    <t>TERMINAL CENTRO MN</t>
  </si>
  <si>
    <t>MN 003</t>
  </si>
  <si>
    <t>MN 004</t>
  </si>
  <si>
    <t>PARQUE DO MOINHO</t>
  </si>
  <si>
    <t>MN 005</t>
  </si>
  <si>
    <t>JARDIM ANASTÁCIO</t>
  </si>
  <si>
    <t>NF 001</t>
  </si>
  <si>
    <t>PARQUE RAFAEL</t>
  </si>
  <si>
    <t>NF 002</t>
  </si>
  <si>
    <t>JD. BRUNO</t>
  </si>
  <si>
    <t>TERMINAL CENTRO NF</t>
  </si>
  <si>
    <t>NF 003</t>
  </si>
  <si>
    <t>NF 004</t>
  </si>
  <si>
    <t>NF 005</t>
  </si>
  <si>
    <t>JARDIM BARROS</t>
  </si>
  <si>
    <t>NF 006</t>
  </si>
  <si>
    <t>JARDIM GUEDALA</t>
  </si>
  <si>
    <t xml:space="preserve">BANDEIRANTE </t>
  </si>
  <si>
    <t>029 C</t>
  </si>
  <si>
    <t>078 C</t>
  </si>
  <si>
    <t>079 C</t>
  </si>
  <si>
    <t>090 C</t>
  </si>
  <si>
    <t>124 C</t>
  </si>
  <si>
    <t>FALTA VENDER</t>
  </si>
  <si>
    <t>São Gabriel - Terminal Centro (Expresso)</t>
  </si>
  <si>
    <t>São Gabriel - Vila Pontes</t>
  </si>
  <si>
    <t>São Gabriel - Vila Passos</t>
  </si>
  <si>
    <t>São Gabriel - Vila Campestre</t>
  </si>
  <si>
    <t>801A</t>
  </si>
  <si>
    <t>807A</t>
  </si>
  <si>
    <t>809P</t>
  </si>
  <si>
    <t>811P</t>
  </si>
  <si>
    <t>817C</t>
  </si>
  <si>
    <t>819C</t>
  </si>
  <si>
    <t>901A</t>
  </si>
  <si>
    <t>903A</t>
  </si>
  <si>
    <t>907S</t>
  </si>
  <si>
    <t>911P</t>
  </si>
  <si>
    <t>913P</t>
  </si>
  <si>
    <t>CAMPO VERDE - Term. Centro</t>
  </si>
  <si>
    <t>FLORILÂNDIA - Term. Centro</t>
  </si>
  <si>
    <t>PEDRANTE - Term. Rodoviário</t>
  </si>
  <si>
    <t>FLORILÂNDIA - Term. Oswaldo Cruz</t>
  </si>
  <si>
    <t>PEDRANTE - Term. Pinheiros</t>
  </si>
  <si>
    <t>Articulados</t>
  </si>
  <si>
    <t>04h
às
15h</t>
  </si>
  <si>
    <t>15h às 01h</t>
  </si>
  <si>
    <t>05h
às
01h</t>
  </si>
  <si>
    <t>10h 
às 
16h</t>
  </si>
  <si>
    <t>16h 
às 
20h</t>
  </si>
  <si>
    <t>20h 
às 
21h</t>
  </si>
  <si>
    <t>21h 
às 
23h</t>
  </si>
  <si>
    <t>23h 
às 
01h</t>
  </si>
  <si>
    <t xml:space="preserve">Reserva </t>
  </si>
  <si>
    <t>TERM.TÊXTIL</t>
  </si>
  <si>
    <t>TERM. TÊXTIL</t>
  </si>
  <si>
    <t>TERM. PASSOS DE SOUZA</t>
  </si>
  <si>
    <t>Term. Gusmão Dias - via UNERP</t>
  </si>
  <si>
    <t>B10243</t>
  </si>
  <si>
    <t>Term. Gusmão Dias - via Sta. Marta</t>
  </si>
  <si>
    <t>B12309</t>
  </si>
  <si>
    <t>Circular Vila Hiroshima H</t>
  </si>
  <si>
    <t>B12316</t>
  </si>
  <si>
    <t xml:space="preserve">PARQUE  INDUSTRIAL </t>
  </si>
  <si>
    <t>VILA COSME</t>
  </si>
  <si>
    <t>MINERAPOLIS - CMM</t>
  </si>
  <si>
    <t>CAMPO VERDE - Jd. Taquatira</t>
  </si>
  <si>
    <t>PEDRA NOVA - Jd. Porto Guarabira</t>
  </si>
  <si>
    <t>PEDRA NOVA - Term. Centro</t>
  </si>
  <si>
    <t>A2606</t>
  </si>
  <si>
    <t>A2654</t>
  </si>
  <si>
    <t>A2507</t>
  </si>
  <si>
    <t>IMPERIAL</t>
  </si>
  <si>
    <t>Terminal Quartel</t>
  </si>
  <si>
    <t>Terminal Vila Nacional</t>
  </si>
  <si>
    <t>Gran Padron</t>
  </si>
  <si>
    <t>Terminal Tamandaré</t>
  </si>
  <si>
    <t>Terminal Indústrias</t>
  </si>
  <si>
    <t>Terminal Rodoferroviário</t>
  </si>
  <si>
    <t>Terminal Gusmão Dias</t>
  </si>
  <si>
    <t>A3501</t>
  </si>
  <si>
    <t>Terminal Lagos do Sul</t>
  </si>
  <si>
    <t>A3602</t>
  </si>
  <si>
    <t>A3551</t>
  </si>
  <si>
    <t>A3652</t>
  </si>
  <si>
    <t>B7101</t>
  </si>
  <si>
    <t>625A</t>
  </si>
  <si>
    <t>633P</t>
  </si>
  <si>
    <t>642C</t>
  </si>
  <si>
    <t>644S</t>
  </si>
  <si>
    <t>646E</t>
  </si>
  <si>
    <t>647E</t>
  </si>
  <si>
    <t xml:space="preserve">LINHAS </t>
  </si>
  <si>
    <t>TRANSVALE</t>
  </si>
  <si>
    <t>PN 001</t>
  </si>
  <si>
    <t>BARNABÉS</t>
  </si>
  <si>
    <t>PN 002</t>
  </si>
  <si>
    <t>TERMINAL CENTRO PN</t>
  </si>
  <si>
    <t>PN 003</t>
  </si>
  <si>
    <t>PN 004</t>
  </si>
  <si>
    <t>CAMANDUCAIA</t>
  </si>
  <si>
    <t>CENTRO CIRCULAR</t>
  </si>
  <si>
    <t>BC 001</t>
  </si>
  <si>
    <t>SETE LAGOS</t>
  </si>
  <si>
    <t>JARDIM ANALICE</t>
  </si>
  <si>
    <t>BC 002</t>
  </si>
  <si>
    <t>VILA IPOJUCA</t>
  </si>
  <si>
    <t>TERMINAL CENTRO BC</t>
  </si>
  <si>
    <t>BC 003</t>
  </si>
  <si>
    <t>BC 004</t>
  </si>
  <si>
    <t>BC 005</t>
  </si>
  <si>
    <t>Número
Linha</t>
  </si>
  <si>
    <t>TERM. JOÃO MIRANDA - MNR</t>
  </si>
  <si>
    <t>VILA ALBERTINA</t>
  </si>
  <si>
    <t>PARQUE DO LAGO</t>
  </si>
  <si>
    <t>JD. UNIVERSITÁRIO</t>
  </si>
  <si>
    <t>JD. NORONHA</t>
  </si>
  <si>
    <t>TERM. CLÍNICAS</t>
  </si>
  <si>
    <t>SANTO AUGUSTO</t>
  </si>
  <si>
    <t>EXCELLENCE BUS</t>
  </si>
  <si>
    <t>TERM. AEROPORTO</t>
  </si>
  <si>
    <t>Articulado</t>
  </si>
  <si>
    <t>TERM. JOÃO MIRANDA</t>
  </si>
  <si>
    <t>TERM. AGUA DOCE</t>
  </si>
  <si>
    <t>Bi-Articulado</t>
  </si>
  <si>
    <t>PARQUE ANCHIETA</t>
  </si>
  <si>
    <t>SHOP. MINERÁPOLIS</t>
  </si>
  <si>
    <t>ESTÁDIO MUNICIPAL</t>
  </si>
  <si>
    <t>HOSPITAL DANTE</t>
  </si>
  <si>
    <t>CAMPO VERDE</t>
  </si>
  <si>
    <t>JD. PAULO CAMPOS</t>
  </si>
  <si>
    <t>JARDIM SANTA TEREZA</t>
  </si>
  <si>
    <t>Nº 
Linha</t>
  </si>
  <si>
    <t>VIAGENS NA SEMANA</t>
  </si>
  <si>
    <t>VIAGENS SÁBADOS</t>
  </si>
  <si>
    <t>VIAGENS 
DOM / FER</t>
  </si>
  <si>
    <t>15h 
às 
01h</t>
  </si>
  <si>
    <t>Dom 
e Fer</t>
  </si>
  <si>
    <t>INTERVALO</t>
  </si>
  <si>
    <t>SAÍDA 1</t>
  </si>
  <si>
    <t>SAÍDA 2</t>
  </si>
  <si>
    <t>SAÍDA 3</t>
  </si>
  <si>
    <t>SAÍDA 4</t>
  </si>
  <si>
    <t>SAÍDA 5</t>
  </si>
  <si>
    <t>SAÍDA 6</t>
  </si>
  <si>
    <t>125 C</t>
  </si>
  <si>
    <t>190 C</t>
  </si>
  <si>
    <t>272 C</t>
  </si>
  <si>
    <t>459 C</t>
  </si>
  <si>
    <t>510 C</t>
  </si>
  <si>
    <t>JD. DOS PINHEIROS</t>
  </si>
  <si>
    <t>JD. MONTE ALEGRE</t>
  </si>
  <si>
    <t>PARQUE PIRAJUSSARA</t>
  </si>
  <si>
    <t>JARDIM SÃO JUDAS</t>
  </si>
  <si>
    <t>JD. CATUMBÉ</t>
  </si>
  <si>
    <t>JD. BEATRIZ</t>
  </si>
  <si>
    <t>PAÇO MUNICPAL - BDC</t>
  </si>
  <si>
    <t>BORDA DO CAMPO - CENTRO</t>
  </si>
  <si>
    <t>JD.LUSO</t>
  </si>
  <si>
    <t>LINHAS</t>
  </si>
  <si>
    <t>Convencional</t>
  </si>
  <si>
    <t>JARDIM AURORA</t>
  </si>
  <si>
    <t>OURO VERDE</t>
  </si>
  <si>
    <t>JARDIM DOS JACARÉS</t>
  </si>
  <si>
    <t>PRAÇA SANTA ANA</t>
  </si>
  <si>
    <t>TERM. SHOP. MARAJÓ</t>
  </si>
  <si>
    <t>JD. JOÃO PAULO II</t>
  </si>
  <si>
    <t>PRAÇA DONA ALMERINDA</t>
  </si>
  <si>
    <t>VILA DULCE</t>
  </si>
  <si>
    <t>VILA GUMERCINDO</t>
  </si>
  <si>
    <t>PRAÇA TANIA PAULA</t>
  </si>
  <si>
    <t>LIMOEIRO - TERM. CENTRO</t>
  </si>
  <si>
    <t>TERM. CAMPOS ELÍSEOS - MNR</t>
  </si>
  <si>
    <t>BALNEÁRIO ED SILVA</t>
  </si>
  <si>
    <t>NOVA FAZENDA - CENTRO</t>
  </si>
  <si>
    <t>DESENHO FEITO</t>
  </si>
  <si>
    <t>DESENHO A FAZER</t>
  </si>
  <si>
    <t>GRUPO</t>
  </si>
  <si>
    <t>RS GROUP</t>
  </si>
  <si>
    <t>Marcopolo</t>
  </si>
  <si>
    <t>Expresso RS</t>
  </si>
  <si>
    <t>EXPRESSO RS</t>
  </si>
  <si>
    <t>RPV</t>
  </si>
  <si>
    <t>Rodoviário</t>
  </si>
  <si>
    <t>Viaggio GV 1000</t>
  </si>
  <si>
    <t>Scania</t>
  </si>
  <si>
    <t>K 113</t>
  </si>
  <si>
    <t>CL</t>
  </si>
  <si>
    <t>SIM</t>
  </si>
  <si>
    <t>saldo</t>
  </si>
  <si>
    <t>Evento</t>
  </si>
  <si>
    <t>Data</t>
  </si>
  <si>
    <t>Ocorrência</t>
  </si>
  <si>
    <t>Entrada</t>
  </si>
  <si>
    <t>Saída</t>
  </si>
  <si>
    <t>RPQ</t>
  </si>
  <si>
    <t>Busscar</t>
  </si>
  <si>
    <t>Jum Buss 360</t>
  </si>
  <si>
    <t>MBB</t>
  </si>
  <si>
    <t>O 400</t>
  </si>
  <si>
    <t>RSD</t>
  </si>
  <si>
    <t>O 500</t>
  </si>
  <si>
    <t>RS</t>
  </si>
  <si>
    <t>RPJ</t>
  </si>
  <si>
    <t>BARRA DAS PEDRAS</t>
  </si>
  <si>
    <t>NOVA FAZENDA via TAIACUPEBA</t>
  </si>
  <si>
    <t>NOVA FAZENDA</t>
  </si>
  <si>
    <t>FRETAMENTO</t>
  </si>
  <si>
    <t>BAIXADO</t>
  </si>
  <si>
    <t>Paradiso G6 1200</t>
  </si>
  <si>
    <t>dia</t>
  </si>
  <si>
    <t>Saldo</t>
  </si>
  <si>
    <t>ITAJUBINHA</t>
  </si>
  <si>
    <t>BARBAREMA</t>
  </si>
  <si>
    <t>RPF</t>
  </si>
  <si>
    <t>RPE</t>
  </si>
  <si>
    <t>RPD</t>
  </si>
  <si>
    <t>Comil</t>
  </si>
  <si>
    <t>Paradiso G7 1200</t>
  </si>
  <si>
    <t>Campione 3.45</t>
  </si>
  <si>
    <t>VW</t>
  </si>
  <si>
    <t>18-330</t>
  </si>
  <si>
    <t>Viaggio G7 1050</t>
  </si>
  <si>
    <t>1724L</t>
  </si>
  <si>
    <t>RSD - 354 cv</t>
  </si>
  <si>
    <t>OT</t>
  </si>
  <si>
    <t>RS - 354cv</t>
  </si>
  <si>
    <t>OF</t>
  </si>
  <si>
    <r>
      <t xml:space="preserve">FRETAMENTO </t>
    </r>
    <r>
      <rPr>
        <b/>
        <sz val="11"/>
        <color theme="1"/>
        <rFont val="Trebuchet MS"/>
        <family val="2"/>
      </rPr>
      <t>RESERVA</t>
    </r>
  </si>
  <si>
    <t>Garagem</t>
  </si>
  <si>
    <t>MNR</t>
  </si>
  <si>
    <t>BDP</t>
  </si>
  <si>
    <t>MINERAPÓLIS</t>
  </si>
  <si>
    <t>UBERLANDIA</t>
  </si>
  <si>
    <t>RPH</t>
  </si>
  <si>
    <t>SÃO PAULO - Semi-leito</t>
  </si>
  <si>
    <t>SÃO PAULO - Executivo</t>
  </si>
  <si>
    <t>SÃO PAULO - Convencional</t>
  </si>
  <si>
    <t>SANTOS</t>
  </si>
  <si>
    <t>URUGUAIANA - Exec</t>
  </si>
  <si>
    <t>URUGUAIANA - Conv</t>
  </si>
  <si>
    <t>CHAPECO - Conv</t>
  </si>
  <si>
    <t>CHAPECO - Exec</t>
  </si>
  <si>
    <t>PARTIDA</t>
  </si>
  <si>
    <t>DESTINO</t>
  </si>
  <si>
    <t>SITUAÇÃO</t>
  </si>
  <si>
    <t>CONV.</t>
  </si>
  <si>
    <t>EXEC.</t>
  </si>
  <si>
    <t>SEMI-LEITO</t>
  </si>
  <si>
    <t>LEITO</t>
  </si>
  <si>
    <t>NAVAS</t>
  </si>
  <si>
    <t>CHAPECO</t>
  </si>
  <si>
    <t>SÃO PAULO</t>
  </si>
  <si>
    <t>URUGUAIANA</t>
  </si>
  <si>
    <t>COEFICIENTE</t>
  </si>
  <si>
    <t>Elegance 360</t>
  </si>
  <si>
    <t>K 310</t>
  </si>
  <si>
    <t>IB - 4x2</t>
  </si>
  <si>
    <t>dias</t>
  </si>
  <si>
    <t>Micro-ônibus</t>
  </si>
  <si>
    <t>Executivo</t>
  </si>
  <si>
    <t>Pedrante</t>
  </si>
  <si>
    <t>PANORAMA TT</t>
  </si>
  <si>
    <t>Micruss</t>
  </si>
  <si>
    <t>9-150</t>
  </si>
  <si>
    <t>EOD</t>
  </si>
  <si>
    <t>Vissta Buss LO</t>
  </si>
  <si>
    <t>IB-4x2</t>
  </si>
  <si>
    <t>K 340</t>
  </si>
  <si>
    <t>saldo em</t>
  </si>
  <si>
    <t>FINANCIAMENTOS</t>
  </si>
  <si>
    <t>PONTUAÇÃO ATUAL</t>
  </si>
  <si>
    <t>DESENHO POR CONCESSÃO</t>
  </si>
  <si>
    <t>DESENHO POR CARRO/VISTORIA/FRETAMENTO AVULSO</t>
  </si>
  <si>
    <t>FRETAMENTO CONTINUO (CONTRATO)</t>
  </si>
  <si>
    <t>FRETAMENTO AVULSO (POR SERVIÇO)</t>
  </si>
  <si>
    <t>ATENDIMENTO AO CLIENTE</t>
  </si>
  <si>
    <t>INFORMAÇÕES</t>
  </si>
  <si>
    <t>SERVIÇOS PRESTADOS</t>
  </si>
  <si>
    <t>BONUS POR PONTUALIDADE</t>
  </si>
  <si>
    <t>PANORAMA</t>
  </si>
  <si>
    <t>NIVEL</t>
  </si>
  <si>
    <t>SEMI-URBANO</t>
  </si>
  <si>
    <t>INTERCITY</t>
  </si>
  <si>
    <t>RPI</t>
  </si>
  <si>
    <t>DOM SAVIO</t>
  </si>
  <si>
    <t>RANGERS</t>
  </si>
  <si>
    <t>BRAVUS</t>
  </si>
  <si>
    <t>ID. PEDRANTE</t>
  </si>
  <si>
    <t>TIRO ALVORADA</t>
  </si>
  <si>
    <t>TOTAL MÊS</t>
  </si>
  <si>
    <t>PD 002/17</t>
  </si>
  <si>
    <t>PD 003/17</t>
  </si>
  <si>
    <t>MRP</t>
  </si>
  <si>
    <r>
      <t>DETRAN RP - Departamento Estadual de Trânsito de Rio das Pedras</t>
    </r>
    <r>
      <rPr>
        <b/>
        <sz val="17"/>
        <color indexed="56"/>
        <rFont val="Trebuchet MS"/>
        <family val="2"/>
      </rPr>
      <t xml:space="preserve">
</t>
    </r>
    <r>
      <rPr>
        <b/>
        <sz val="14"/>
        <color indexed="56"/>
        <rFont val="Trebuchet MS"/>
        <family val="2"/>
      </rPr>
      <t xml:space="preserve">DOCUMENTO DE PROPRIEDADE DE VEÍCULOS DE TRANSPORTE  - VÁLIDO ATÉ </t>
    </r>
    <r>
      <rPr>
        <b/>
        <sz val="16"/>
        <color indexed="60"/>
        <rFont val="Trebuchet MS"/>
        <family val="2"/>
      </rPr>
      <t>DEZ/2017</t>
    </r>
  </si>
  <si>
    <t>DATA de HOJE</t>
  </si>
  <si>
    <t>Vistoriados 
em 2017</t>
  </si>
  <si>
    <t>PROPRIETÁRIO</t>
  </si>
  <si>
    <t>VL. Compra DA FROTA</t>
  </si>
  <si>
    <t>VL. Atual DA FROTA</t>
  </si>
  <si>
    <t>ATUALIZADO EM</t>
  </si>
  <si>
    <t>07/10/2017 
ÀS 14H00</t>
  </si>
  <si>
    <t>Nova Configuração? 
Selo Detran</t>
  </si>
  <si>
    <t>PREFIXO
CARRO</t>
  </si>
  <si>
    <t>PERFIL</t>
  </si>
  <si>
    <t>VALOR quando COMPRADO</t>
  </si>
  <si>
    <t>Data de 
Compra</t>
  </si>
  <si>
    <t>Valor Atual
de Mercado</t>
  </si>
  <si>
    <t>ano</t>
  </si>
  <si>
    <t>anual</t>
  </si>
  <si>
    <r>
      <rPr>
        <b/>
        <sz val="14"/>
        <color indexed="60"/>
        <rFont val="Trebuchet MS"/>
        <family val="2"/>
      </rPr>
      <t>VEÍCULO</t>
    </r>
    <r>
      <rPr>
        <b/>
        <sz val="16"/>
        <color indexed="12"/>
        <rFont val="Trebuchet MS"/>
        <family val="2"/>
      </rPr>
      <t xml:space="preserve"> </t>
    </r>
    <r>
      <rPr>
        <b/>
        <sz val="11"/>
        <color indexed="12"/>
        <rFont val="Trebuchet MS"/>
        <family val="2"/>
      </rPr>
      <t>VISTORIADO</t>
    </r>
  </si>
  <si>
    <t>Rodoviário Standard</t>
  </si>
  <si>
    <t>Out
2007</t>
  </si>
  <si>
    <t>Set
2006</t>
  </si>
  <si>
    <t xml:space="preserve">Perfil STANDART Rodoviário com. A/C, divisoria de salão completa.
</t>
  </si>
  <si>
    <t>Perfil STANDART com A/C, poltrona super soft, bebedouro elétrico e som ambiente</t>
  </si>
  <si>
    <t>Perfil Executive, som ambiente e video, monitores, bebedouro,cafeteira, frigobar,microondas,suqueira, WI-FI</t>
  </si>
  <si>
    <t>Set
2008</t>
  </si>
  <si>
    <t>El Buss 340</t>
  </si>
  <si>
    <t>RSE</t>
  </si>
  <si>
    <t>Abr
1998</t>
  </si>
  <si>
    <t>Perfil Executive</t>
  </si>
  <si>
    <t>RPR</t>
  </si>
  <si>
    <t>ônibus na empresa</t>
  </si>
  <si>
    <t>ônibus em operação</t>
  </si>
  <si>
    <t>Linha
Partida / FRETAMENTO</t>
  </si>
  <si>
    <t>Linha
Chegada / CIDADE DESTINO</t>
  </si>
  <si>
    <t>Endereço da Garagem</t>
  </si>
  <si>
    <t>SELECIONE A GARAGEM</t>
  </si>
  <si>
    <t>--</t>
  </si>
  <si>
    <t>vagas</t>
  </si>
  <si>
    <t>Semi Urbano</t>
  </si>
  <si>
    <t>Intercity / Seletivo</t>
  </si>
  <si>
    <t>Rodov. Leve</t>
  </si>
  <si>
    <t>Rodov. Médio</t>
  </si>
  <si>
    <t>Rodov. Pesado</t>
  </si>
  <si>
    <t>Rodov. Extra Pesado</t>
  </si>
  <si>
    <t>CUSTO MENSAL (Manutenção e Administrativo)</t>
  </si>
  <si>
    <t>Custo Salarial Mensal:</t>
  </si>
  <si>
    <t>Encargos Sociais e Trabalhistas</t>
  </si>
  <si>
    <t>Benefícios Trabalhistas</t>
  </si>
  <si>
    <t>13º Salario</t>
  </si>
  <si>
    <t>Férias Proporcionais</t>
  </si>
  <si>
    <t>Recolhimento de FGTS</t>
  </si>
  <si>
    <t>Custo Total Administrativo</t>
  </si>
  <si>
    <t>CAPACIDADE DE VAGAS</t>
  </si>
  <si>
    <t>LOCAÇÃO</t>
  </si>
  <si>
    <t>COMPRA DEFINITVA</t>
  </si>
  <si>
    <t>CUSTOS DE MANUTENÇÃO DE VEÍCULOS E DE ESTRUTURA PREDIAL</t>
  </si>
  <si>
    <t>Custos Administrativos</t>
  </si>
  <si>
    <t>002</t>
  </si>
  <si>
    <t>Conta de Água</t>
  </si>
  <si>
    <t>003</t>
  </si>
  <si>
    <t>Conta de Luz</t>
  </si>
  <si>
    <t>004</t>
  </si>
  <si>
    <t>Conta de Telefone/Internet</t>
  </si>
  <si>
    <t>005</t>
  </si>
  <si>
    <t>Materiais / Suprimentos</t>
  </si>
  <si>
    <t>006</t>
  </si>
  <si>
    <t>Manutenção Predial</t>
  </si>
  <si>
    <t>007</t>
  </si>
  <si>
    <t>Higiene e Limpeza da Garagem e dos processos de Manutenção</t>
  </si>
  <si>
    <t>008</t>
  </si>
  <si>
    <t>Dispensa (Café / Suco / Água Mineral)</t>
  </si>
  <si>
    <t>PLANILHA SALARIAL</t>
  </si>
  <si>
    <t>Ref.</t>
  </si>
  <si>
    <t>Cargos</t>
  </si>
  <si>
    <t>Nº Ideal pela 
frota da empresa</t>
  </si>
  <si>
    <t>Nº de Funcionários
Disponibilizados</t>
  </si>
  <si>
    <t>Turnos</t>
  </si>
  <si>
    <t>Carga Horária Diária(h)</t>
  </si>
  <si>
    <t>Piso Salarial da Categoria</t>
  </si>
  <si>
    <t>Salário Pago pela Empresa</t>
  </si>
  <si>
    <t>Total de Despezas 
com Pagamentos</t>
  </si>
  <si>
    <t>Gerência</t>
  </si>
  <si>
    <t>001</t>
  </si>
  <si>
    <t>Gerente Geral</t>
  </si>
  <si>
    <t>Supervisão</t>
  </si>
  <si>
    <t>Supervisor Operacional</t>
  </si>
  <si>
    <t>Supervisor de Manutenção</t>
  </si>
  <si>
    <t>Supervisor Administrativo</t>
  </si>
  <si>
    <t>Setor Operacional</t>
  </si>
  <si>
    <t>Chefe de Tráfego na Garagem</t>
  </si>
  <si>
    <t>Fiscal de Linha (Despachante)</t>
  </si>
  <si>
    <t>7h20</t>
  </si>
  <si>
    <t>Motorista Reserva</t>
  </si>
  <si>
    <t>Setor de Manutenção</t>
  </si>
  <si>
    <t>Mecânico</t>
  </si>
  <si>
    <t>Auxiliar de Mecânico</t>
  </si>
  <si>
    <t>Eletricista</t>
  </si>
  <si>
    <t>Auxiliar de Eletricista</t>
  </si>
  <si>
    <t>Técnico Eletrônico</t>
  </si>
  <si>
    <t>Funileiro</t>
  </si>
  <si>
    <t>Auxiliar de Funileiro</t>
  </si>
  <si>
    <t>Borracheiro</t>
  </si>
  <si>
    <t>Ajudante de Borracheiro</t>
  </si>
  <si>
    <t>Moleiro</t>
  </si>
  <si>
    <t>Ajudante de Moleiro</t>
  </si>
  <si>
    <t>Lavador</t>
  </si>
  <si>
    <t>Manobrista</t>
  </si>
  <si>
    <t>Auxiliar Limpeza Veículos</t>
  </si>
  <si>
    <t>Estagiário/Menor Prendiz - Manutenção</t>
  </si>
  <si>
    <t>Setor Administrativo</t>
  </si>
  <si>
    <t>Analista de RH</t>
  </si>
  <si>
    <t>Analista de DP</t>
  </si>
  <si>
    <t>Analista Jurídico</t>
  </si>
  <si>
    <t>Secretaria</t>
  </si>
  <si>
    <t>Auxiliar Administrativo</t>
  </si>
  <si>
    <t>Administrador Predial</t>
  </si>
  <si>
    <t>Técnico de Manutenção Predial</t>
  </si>
  <si>
    <t>Assistente Social</t>
  </si>
  <si>
    <t>Psicológa</t>
  </si>
  <si>
    <t>Segurança</t>
  </si>
  <si>
    <t>Porteiro</t>
  </si>
  <si>
    <t>Auxiliar de Limpeza Predial</t>
  </si>
  <si>
    <t>Técnico de Segurança de Trabalho</t>
  </si>
  <si>
    <t>Estagiário/Menor Prendiz - Administrativo</t>
  </si>
  <si>
    <t>Contabilidade</t>
  </si>
  <si>
    <t>Contador</t>
  </si>
  <si>
    <t>Auxiliar de Contabilidade</t>
  </si>
  <si>
    <t>Tesoureiro</t>
  </si>
  <si>
    <t>Auxiliar de Tesoureiro</t>
  </si>
  <si>
    <t>Comercial</t>
  </si>
  <si>
    <t>Analista Comercial</t>
  </si>
  <si>
    <t>Auxiliar Comercial</t>
  </si>
  <si>
    <t>Informática e Telefonia</t>
  </si>
  <si>
    <t>Coordenador Técnico em TI</t>
  </si>
  <si>
    <t>Técnico em Informática e Telecom</t>
  </si>
  <si>
    <t>Sugeridos</t>
  </si>
  <si>
    <t>Disponibilizados</t>
  </si>
  <si>
    <t>Total de Funcionários:</t>
  </si>
  <si>
    <t>Endereço de Garagem</t>
  </si>
  <si>
    <t>VERSÃO</t>
  </si>
  <si>
    <t>carros</t>
  </si>
  <si>
    <t>IDADE MÉDIA</t>
  </si>
  <si>
    <t>colab.</t>
  </si>
  <si>
    <t>Observação: os custos referentes à parte administrativa estão inclusas nessa PLANILHA. 
Os custos de motoristas e operadores de guichês ou plataformas está na OS Rodoviária.
Os custos de manutenção da garagem são cobradas à parte via OGIE (Órgão Gestor de Imoveis e Estruturas) e 
é cobrado quando a ANTT ou ARTERP efetivam os recebíveis para o banco.</t>
  </si>
  <si>
    <r>
      <t xml:space="preserve">QUAL É A EMPRESA??
</t>
    </r>
    <r>
      <rPr>
        <b/>
        <sz val="13"/>
        <color rgb="FFFFFF00"/>
        <rFont val="Arial Narrow"/>
        <family val="2"/>
      </rPr>
      <t>(Escreva abaixo...)</t>
    </r>
  </si>
  <si>
    <t>CIDADE da GARAGEM</t>
  </si>
  <si>
    <t>Capacidade de vagas</t>
  </si>
  <si>
    <t>Situação</t>
  </si>
  <si>
    <r>
      <t xml:space="preserve">Endereço da Garagem
</t>
    </r>
    <r>
      <rPr>
        <sz val="12"/>
        <color theme="2"/>
        <rFont val="Arial Narrow"/>
        <family val="2"/>
      </rPr>
      <t>Coloque somente</t>
    </r>
    <r>
      <rPr>
        <sz val="12"/>
        <color rgb="FFFFFF00"/>
        <rFont val="Arial Narrow"/>
        <family val="2"/>
      </rPr>
      <t xml:space="preserve"> </t>
    </r>
    <r>
      <rPr>
        <b/>
        <sz val="12"/>
        <color rgb="FFFFFF00"/>
        <rFont val="Arial Narrow"/>
        <family val="2"/>
      </rPr>
      <t>(Rua + Nº + Bairro)</t>
    </r>
  </si>
  <si>
    <t>Própria</t>
  </si>
  <si>
    <t>Locada</t>
  </si>
  <si>
    <t>SELECIONE ABAIXO A EMPRESA</t>
  </si>
  <si>
    <t>GRG 1</t>
  </si>
  <si>
    <t>GRG 2</t>
  </si>
  <si>
    <t>GRG 3</t>
  </si>
  <si>
    <t>GRG 4</t>
  </si>
  <si>
    <t>GRG 5</t>
  </si>
  <si>
    <t>GRG 6</t>
  </si>
  <si>
    <t>GRG 7</t>
  </si>
  <si>
    <t>GRG 8</t>
  </si>
  <si>
    <t>GRG 9</t>
  </si>
  <si>
    <t>GRG 10</t>
  </si>
  <si>
    <t>GRG 11</t>
  </si>
  <si>
    <t>GRG 12</t>
  </si>
  <si>
    <t>GRG 13</t>
  </si>
  <si>
    <t>GRG 14</t>
  </si>
  <si>
    <t>GRG 15</t>
  </si>
  <si>
    <t>SELECIONAR A EMPRESA 
E SUA GARAGEM</t>
  </si>
  <si>
    <t>Ao preencher os endereços ao lado, você já pode iniciar o preenchimento de sua Garagem Operacional.</t>
  </si>
  <si>
    <t>202.6-1</t>
  </si>
  <si>
    <t>VERSÃO OUTUBRO 2025 a SETEMBRO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</si>
</sst>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-* #,##0.00_-;\-* #,##0.00_-;_-* &quot;-&quot;??_-;_-@_-"/>
    <numFmt numFmtId="164" formatCode="&quot;R$&quot;#,##0.00_);[Red]\(&quot;R$&quot;#,##0.00\)"/>
    <numFmt numFmtId="165" formatCode="_(&quot;R$&quot;* #,##0.00_);_(&quot;R$&quot;* \(#,##0.00\);_(&quot;R$&quot;* &quot;-&quot;??_);_(@_)"/>
    <numFmt numFmtId="166" formatCode="00"/>
    <numFmt numFmtId="167" formatCode="00.00"/>
    <numFmt numFmtId="168" formatCode="000"/>
    <numFmt numFmtId="169" formatCode="0.0"/>
    <numFmt numFmtId="170" formatCode="[h]:mm"/>
    <numFmt numFmtId="171" formatCode="0000"/>
    <numFmt numFmtId="172" formatCode="00000"/>
    <numFmt numFmtId="173" formatCode="_(&quot;R$ &quot;* #,##0.00_);_(&quot;R$ &quot;* \(#,##0.00\);_(&quot;R$ &quot;* &quot;-&quot;??_);_(@_)"/>
    <numFmt numFmtId="174" formatCode="00,000"/>
    <numFmt numFmtId="175" formatCode="00/00"/>
    <numFmt numFmtId="176" formatCode="0.000000"/>
    <numFmt numFmtId="177" formatCode="dd/mm/yy;@"/>
    <numFmt numFmtId="178" formatCode="_(&quot;R$ &quot;* #,##0_);_(&quot;R$ &quot;* \(#,##0\);_(&quot;R$ &quot;* &quot;-&quot;??_);_(@_)"/>
    <numFmt numFmtId="179" formatCode="0.0000%"/>
    <numFmt numFmtId="180" formatCode="_(* #,##0.00_);_(* \(#,##0.00\);_(* &quot;-&quot;??_);_(@_)"/>
    <numFmt numFmtId="181" formatCode="0;[Red]0"/>
    <numFmt numFmtId="182" formatCode="dd\ \ mmm\ \ yyyy"/>
  </numFmts>
  <fonts count="15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sz val="11"/>
      <name val="Calibri"/>
      <family val="2"/>
    </font>
    <font>
      <b/>
      <sz val="11"/>
      <color indexed="43"/>
      <name val="Calibri"/>
      <family val="2"/>
    </font>
    <font>
      <sz val="11"/>
      <color indexed="8"/>
      <name val="Calibri"/>
      <family val="2"/>
    </font>
    <font>
      <b/>
      <i/>
      <sz val="11"/>
      <color indexed="12"/>
      <name val="Calibri"/>
      <family val="2"/>
    </font>
    <font>
      <sz val="11"/>
      <color indexed="9"/>
      <name val="Calibri"/>
      <family val="2"/>
    </font>
    <font>
      <sz val="11"/>
      <color indexed="43"/>
      <name val="Calibri"/>
      <family val="2"/>
    </font>
    <font>
      <i/>
      <sz val="11"/>
      <color indexed="12"/>
      <name val="Calibri"/>
      <family val="2"/>
    </font>
    <font>
      <sz val="10"/>
      <name val="Arial"/>
      <family val="2"/>
    </font>
    <font>
      <b/>
      <sz val="14"/>
      <name val="Trebuchet MS"/>
      <family val="2"/>
    </font>
    <font>
      <b/>
      <sz val="8"/>
      <color indexed="12"/>
      <name val="Trebuchet MS"/>
      <family val="2"/>
    </font>
    <font>
      <b/>
      <sz val="10"/>
      <name val="Trebuchet MS"/>
      <family val="2"/>
    </font>
    <font>
      <b/>
      <sz val="12"/>
      <name val="Trebuchet MS"/>
      <family val="2"/>
    </font>
    <font>
      <sz val="10"/>
      <name val="Trebuchet MS"/>
      <family val="2"/>
    </font>
    <font>
      <b/>
      <sz val="9"/>
      <name val="Trebuchet MS"/>
      <family val="2"/>
    </font>
    <font>
      <sz val="11"/>
      <name val="Trebuchet MS"/>
      <family val="2"/>
    </font>
    <font>
      <sz val="10"/>
      <color indexed="43"/>
      <name val="Calibri"/>
      <family val="2"/>
    </font>
    <font>
      <sz val="12"/>
      <name val="Trebuchet MS"/>
      <family val="2"/>
    </font>
    <font>
      <b/>
      <sz val="15"/>
      <name val="Trebuchet MS"/>
      <family val="2"/>
    </font>
    <font>
      <b/>
      <sz val="15"/>
      <color indexed="8"/>
      <name val="Trebuchet MS"/>
      <family val="2"/>
    </font>
    <font>
      <b/>
      <sz val="12"/>
      <color indexed="13"/>
      <name val="Trebuchet MS"/>
      <family val="2"/>
    </font>
    <font>
      <b/>
      <sz val="12"/>
      <color indexed="8"/>
      <name val="Trebuchet MS"/>
      <family val="2"/>
    </font>
    <font>
      <b/>
      <sz val="12"/>
      <color indexed="9"/>
      <name val="Trebuchet MS"/>
      <family val="2"/>
    </font>
    <font>
      <sz val="11"/>
      <color indexed="8"/>
      <name val="Trebuchet MS"/>
      <family val="2"/>
    </font>
    <font>
      <b/>
      <sz val="10"/>
      <color indexed="13"/>
      <name val="Trebuchet MS"/>
      <family val="2"/>
    </font>
    <font>
      <sz val="10"/>
      <color indexed="10"/>
      <name val="Trebuchet MS"/>
      <family val="2"/>
    </font>
    <font>
      <sz val="12"/>
      <color indexed="8"/>
      <name val="Trebuchet MS"/>
      <family val="2"/>
    </font>
    <font>
      <sz val="10"/>
      <color indexed="8"/>
      <name val="Trebuchet MS"/>
      <family val="2"/>
    </font>
    <font>
      <sz val="11"/>
      <color indexed="9"/>
      <name val="Trebuchet MS"/>
      <family val="2"/>
    </font>
    <font>
      <sz val="10"/>
      <color indexed="8"/>
      <name val="Calibri"/>
      <family val="2"/>
    </font>
    <font>
      <sz val="10"/>
      <color indexed="15"/>
      <name val="Trebuchet MS"/>
      <family val="2"/>
    </font>
    <font>
      <b/>
      <sz val="12"/>
      <color indexed="18"/>
      <name val="Trebuchet MS"/>
      <family val="2"/>
    </font>
    <font>
      <b/>
      <i/>
      <sz val="30"/>
      <color indexed="13"/>
      <name val="Trebuchet MS"/>
      <family val="2"/>
    </font>
    <font>
      <b/>
      <sz val="11"/>
      <color indexed="13"/>
      <name val="Trebuchet MS"/>
      <family val="2"/>
    </font>
    <font>
      <b/>
      <i/>
      <sz val="10"/>
      <color indexed="13"/>
      <name val="Trebuchet MS"/>
      <family val="2"/>
    </font>
    <font>
      <sz val="12"/>
      <color rgb="FFFF0000"/>
      <name val="Trebuchet MS"/>
      <family val="2"/>
    </font>
    <font>
      <sz val="10"/>
      <color rgb="FFFF0000"/>
      <name val="Trebuchet MS"/>
      <family val="2"/>
    </font>
    <font>
      <b/>
      <sz val="14"/>
      <color theme="1"/>
      <name val="Trebuchet MS"/>
      <family val="2"/>
    </font>
    <font>
      <b/>
      <sz val="18"/>
      <color rgb="FF002060"/>
      <name val="Trebuchet MS"/>
      <family val="2"/>
    </font>
    <font>
      <b/>
      <sz val="17"/>
      <color indexed="56"/>
      <name val="Trebuchet MS"/>
      <family val="2"/>
    </font>
    <font>
      <b/>
      <sz val="14"/>
      <color indexed="56"/>
      <name val="Trebuchet MS"/>
      <family val="2"/>
    </font>
    <font>
      <b/>
      <sz val="16"/>
      <color indexed="60"/>
      <name val="Trebuchet MS"/>
      <family val="2"/>
    </font>
    <font>
      <sz val="12"/>
      <color rgb="FF002060"/>
      <name val="Trebuchet MS"/>
      <family val="2"/>
    </font>
    <font>
      <b/>
      <sz val="15"/>
      <color rgb="FF002060"/>
      <name val="Trebuchet MS"/>
      <family val="2"/>
    </font>
    <font>
      <sz val="15"/>
      <color rgb="FF002060"/>
      <name val="Trebuchet MS"/>
      <family val="2"/>
    </font>
    <font>
      <b/>
      <i/>
      <sz val="30"/>
      <color rgb="FFFFC000"/>
      <name val="Trebuchet MS"/>
      <family val="2"/>
    </font>
    <font>
      <b/>
      <sz val="8"/>
      <color rgb="FFFFC000"/>
      <name val="Trebuchet MS"/>
      <family val="2"/>
    </font>
    <font>
      <b/>
      <i/>
      <sz val="14"/>
      <color rgb="FFFFC000"/>
      <name val="Trebuchet MS"/>
      <family val="2"/>
    </font>
    <font>
      <b/>
      <sz val="12"/>
      <color rgb="FFFFC000"/>
      <name val="Trebuchet MS"/>
      <family val="2"/>
    </font>
    <font>
      <b/>
      <sz val="10"/>
      <color rgb="FFFFC000"/>
      <name val="Trebuchet MS"/>
      <family val="2"/>
    </font>
    <font>
      <sz val="10"/>
      <color theme="0"/>
      <name val="Arial"/>
      <family val="2"/>
    </font>
    <font>
      <sz val="11"/>
      <color rgb="FFFFFF00"/>
      <name val="Trebuchet MS"/>
      <family val="2"/>
    </font>
    <font>
      <sz val="10"/>
      <color theme="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0"/>
      <color theme="6" tint="0.59999389629810485"/>
      <name val="Trebuchet MS"/>
      <family val="2"/>
    </font>
    <font>
      <sz val="9"/>
      <color theme="6" tint="0.59999389629810485"/>
      <name val="Trebuchet MS"/>
      <family val="2"/>
    </font>
    <font>
      <b/>
      <sz val="12"/>
      <color theme="1"/>
      <name val="Trebuchet MS"/>
      <family val="2"/>
    </font>
    <font>
      <b/>
      <sz val="12"/>
      <color theme="3" tint="0.79998168889431442"/>
      <name val="Trebuchet MS"/>
      <family val="2"/>
    </font>
    <font>
      <b/>
      <sz val="14"/>
      <color indexed="50"/>
      <name val="Calibri"/>
      <family val="2"/>
    </font>
    <font>
      <b/>
      <i/>
      <sz val="30"/>
      <color theme="0" tint="-4.9989318521683403E-2"/>
      <name val="Trebuchet MS"/>
      <family val="2"/>
    </font>
    <font>
      <b/>
      <sz val="8"/>
      <color theme="0" tint="-4.9989318521683403E-2"/>
      <name val="Trebuchet MS"/>
      <family val="2"/>
    </font>
    <font>
      <b/>
      <i/>
      <sz val="14"/>
      <color theme="0" tint="-4.9989318521683403E-2"/>
      <name val="Trebuchet MS"/>
      <family val="2"/>
    </font>
    <font>
      <b/>
      <sz val="12"/>
      <color theme="0" tint="-4.9989318521683403E-2"/>
      <name val="Trebuchet MS"/>
      <family val="2"/>
    </font>
    <font>
      <b/>
      <sz val="10"/>
      <color theme="0" tint="-4.9989318521683403E-2"/>
      <name val="Trebuchet MS"/>
      <family val="2"/>
    </font>
    <font>
      <b/>
      <i/>
      <sz val="12"/>
      <color theme="0" tint="-4.9989318521683403E-2"/>
      <name val="Trebuchet MS"/>
      <family val="2"/>
    </font>
    <font>
      <sz val="10"/>
      <color theme="0"/>
      <name val="Trebuchet MS"/>
      <family val="2"/>
    </font>
    <font>
      <b/>
      <i/>
      <sz val="26"/>
      <name val="Arial Narrow"/>
      <family val="2"/>
    </font>
    <font>
      <sz val="12"/>
      <name val="Arial Narrow"/>
      <family val="2"/>
    </font>
    <font>
      <sz val="7"/>
      <color rgb="FFFF0000"/>
      <name val="Trebuchet MS"/>
      <family val="2"/>
    </font>
    <font>
      <sz val="10"/>
      <color rgb="FFFFCCFF"/>
      <name val="Trebuchet MS"/>
      <family val="2"/>
    </font>
    <font>
      <sz val="11"/>
      <color rgb="FFFF0000"/>
      <name val="Trebuchet MS"/>
      <family val="2"/>
    </font>
    <font>
      <sz val="10"/>
      <name val="Arial"/>
      <family val="2"/>
    </font>
    <font>
      <sz val="11"/>
      <color rgb="FF050503"/>
      <name val="Trebuchet MS"/>
      <family val="2"/>
    </font>
    <font>
      <sz val="11"/>
      <color rgb="FF002060"/>
      <name val="Trebuchet MS"/>
      <family val="2"/>
    </font>
    <font>
      <b/>
      <sz val="9"/>
      <color indexed="8"/>
      <name val="Trebuchet MS"/>
      <family val="2"/>
    </font>
    <font>
      <sz val="14"/>
      <color indexed="42"/>
      <name val="Trebuchet MS"/>
      <family val="2"/>
    </font>
    <font>
      <b/>
      <sz val="14"/>
      <color theme="8" tint="0.79998168889431442"/>
      <name val="Trebuchet MS"/>
      <family val="2"/>
    </font>
    <font>
      <sz val="11"/>
      <color theme="0"/>
      <name val="Trebuchet MS"/>
      <family val="2"/>
    </font>
    <font>
      <b/>
      <sz val="8"/>
      <color indexed="13"/>
      <name val="Trebuchet MS"/>
      <family val="2"/>
    </font>
    <font>
      <b/>
      <sz val="11"/>
      <color rgb="FF1B190F"/>
      <name val="Trebuchet MS"/>
      <family val="2"/>
    </font>
    <font>
      <b/>
      <sz val="11"/>
      <color rgb="FFFFFF00"/>
      <name val="Trebuchet MS"/>
      <family val="2"/>
    </font>
    <font>
      <sz val="11"/>
      <color rgb="FF1B190F"/>
      <name val="Trebuchet MS"/>
      <family val="2"/>
    </font>
    <font>
      <b/>
      <sz val="11"/>
      <name val="Trebuchet MS"/>
      <family val="2"/>
    </font>
    <font>
      <b/>
      <sz val="11"/>
      <color theme="3"/>
      <name val="Trebuchet MS"/>
      <family val="2"/>
    </font>
    <font>
      <b/>
      <sz val="14"/>
      <color indexed="60"/>
      <name val="Trebuchet MS"/>
      <family val="2"/>
    </font>
    <font>
      <b/>
      <sz val="16"/>
      <color indexed="12"/>
      <name val="Trebuchet MS"/>
      <family val="2"/>
    </font>
    <font>
      <b/>
      <sz val="11"/>
      <color indexed="12"/>
      <name val="Trebuchet MS"/>
      <family val="2"/>
    </font>
    <font>
      <sz val="12"/>
      <name val="Arial"/>
      <family val="2"/>
    </font>
    <font>
      <b/>
      <sz val="16"/>
      <color theme="1"/>
      <name val="Trebuchet MS"/>
      <family val="2"/>
    </font>
    <font>
      <b/>
      <sz val="11"/>
      <color indexed="8"/>
      <name val="Trebuchet MS"/>
      <family val="2"/>
    </font>
    <font>
      <b/>
      <i/>
      <sz val="10"/>
      <color theme="0" tint="-4.9989318521683403E-2"/>
      <name val="Trebuchet MS"/>
      <family val="2"/>
    </font>
    <font>
      <sz val="12"/>
      <color rgb="FFFFFF00"/>
      <name val="Trebuchet MS"/>
      <family val="2"/>
    </font>
    <font>
      <sz val="10"/>
      <color rgb="FFFFFF00"/>
      <name val="Trebuchet MS"/>
      <family val="2"/>
    </font>
    <font>
      <b/>
      <sz val="10"/>
      <color rgb="FFC00000"/>
      <name val="Trebuchet MS"/>
      <family val="2"/>
    </font>
    <font>
      <b/>
      <sz val="10"/>
      <color theme="1"/>
      <name val="Trebuchet MS"/>
      <family val="2"/>
    </font>
    <font>
      <sz val="10"/>
      <color indexed="9"/>
      <name val="Trebuchet MS"/>
      <family val="2"/>
    </font>
    <font>
      <b/>
      <i/>
      <sz val="18"/>
      <color theme="0" tint="-4.9989318521683403E-2"/>
      <name val="Trebuchet MS"/>
      <family val="2"/>
    </font>
    <font>
      <b/>
      <i/>
      <sz val="24"/>
      <color theme="0" tint="-4.9989318521683403E-2"/>
      <name val="Trebuchet MS"/>
      <family val="2"/>
    </font>
    <font>
      <b/>
      <i/>
      <sz val="16"/>
      <color rgb="FFFFFF00"/>
      <name val="Trebuchet MS"/>
      <family val="2"/>
    </font>
    <font>
      <i/>
      <sz val="18"/>
      <color indexed="8"/>
      <name val="Arial Narrow"/>
      <family val="2"/>
    </font>
    <font>
      <b/>
      <i/>
      <sz val="22"/>
      <color rgb="FF92D050"/>
      <name val="Trebuchet MS"/>
      <family val="2"/>
    </font>
    <font>
      <sz val="11"/>
      <color theme="1" tint="0.14999847407452621"/>
      <name val="Trebuchet MS"/>
      <family val="2"/>
    </font>
    <font>
      <sz val="11"/>
      <color theme="0"/>
      <name val="Arial Narrow"/>
      <family val="2"/>
    </font>
    <font>
      <i/>
      <sz val="11"/>
      <name val="Arial Narrow"/>
      <family val="2"/>
    </font>
    <font>
      <i/>
      <sz val="11"/>
      <color indexed="43"/>
      <name val="Arial Narrow"/>
      <family val="2"/>
    </font>
    <font>
      <i/>
      <sz val="11"/>
      <color indexed="58"/>
      <name val="Arial Narrow"/>
      <family val="2"/>
    </font>
    <font>
      <i/>
      <sz val="11"/>
      <color rgb="FF333333"/>
      <name val="Arial Narrow"/>
      <family val="2"/>
    </font>
    <font>
      <b/>
      <i/>
      <sz val="11"/>
      <color indexed="9"/>
      <name val="Arial Narrow"/>
      <family val="2"/>
    </font>
    <font>
      <b/>
      <i/>
      <sz val="11"/>
      <name val="Arial Narrow"/>
      <family val="2"/>
    </font>
    <font>
      <b/>
      <i/>
      <sz val="16"/>
      <name val="Arial Narrow"/>
      <family val="2"/>
    </font>
    <font>
      <i/>
      <sz val="11"/>
      <color theme="0"/>
      <name val="Arial Narrow"/>
      <family val="2"/>
    </font>
    <font>
      <b/>
      <i/>
      <sz val="12"/>
      <color indexed="18"/>
      <name val="Arial Narrow"/>
      <family val="2"/>
    </font>
    <font>
      <b/>
      <i/>
      <sz val="11"/>
      <color rgb="FF002060"/>
      <name val="Arial Narrow"/>
      <family val="2"/>
    </font>
    <font>
      <sz val="14"/>
      <color rgb="FF00FF99"/>
      <name val="Trebuchet MS"/>
      <family val="2"/>
    </font>
    <font>
      <b/>
      <i/>
      <sz val="12"/>
      <color indexed="12"/>
      <name val="Arial Narrow"/>
      <family val="2"/>
    </font>
    <font>
      <i/>
      <sz val="12"/>
      <color indexed="18"/>
      <name val="Arial Narrow"/>
      <family val="2"/>
    </font>
    <font>
      <b/>
      <i/>
      <sz val="16"/>
      <color rgb="FF002060"/>
      <name val="Arial Narrow"/>
      <family val="2"/>
    </font>
    <font>
      <sz val="16"/>
      <color rgb="FF00FF99"/>
      <name val="Trebuchet MS"/>
      <family val="2"/>
    </font>
    <font>
      <b/>
      <i/>
      <sz val="16"/>
      <color rgb="FF00FF99"/>
      <name val="Arial Narrow"/>
      <family val="2"/>
    </font>
    <font>
      <i/>
      <sz val="11"/>
      <color theme="1" tint="0.249977111117893"/>
      <name val="Arial Narrow"/>
      <family val="2"/>
    </font>
    <font>
      <b/>
      <i/>
      <sz val="18"/>
      <name val="Arial Narrow"/>
      <family val="2"/>
    </font>
    <font>
      <b/>
      <i/>
      <sz val="16"/>
      <color theme="0" tint="-4.9989318521683403E-2"/>
      <name val="Trebuchet MS"/>
      <family val="2"/>
    </font>
    <font>
      <sz val="10"/>
      <color theme="2"/>
      <name val="Trebuchet MS"/>
      <family val="2"/>
    </font>
    <font>
      <b/>
      <i/>
      <sz val="20"/>
      <color rgb="FFFFC000"/>
      <name val="Trebuchet MS"/>
      <family val="2"/>
    </font>
    <font>
      <b/>
      <i/>
      <sz val="16"/>
      <color rgb="FFFFFFCC"/>
      <name val="Arial Narrow"/>
      <family val="2"/>
    </font>
    <font>
      <b/>
      <i/>
      <sz val="18"/>
      <color rgb="FFFFFFCC"/>
      <name val="Arial Narrow"/>
      <family val="2"/>
    </font>
    <font>
      <b/>
      <i/>
      <sz val="11"/>
      <color rgb="FFFFFFCC"/>
      <name val="Arial Narrow"/>
      <family val="2"/>
    </font>
    <font>
      <i/>
      <sz val="18"/>
      <color rgb="FFFFFFCC"/>
      <name val="Arial Narrow"/>
      <family val="2"/>
    </font>
    <font>
      <b/>
      <sz val="48"/>
      <color rgb="FF0000FF"/>
      <name val="Trebuchet MS"/>
      <family val="2"/>
    </font>
    <font>
      <b/>
      <i/>
      <sz val="12"/>
      <color theme="0" tint="-0.499984740745262"/>
      <name val="Arial Narrow"/>
      <family val="2"/>
    </font>
    <font>
      <i/>
      <sz val="11"/>
      <color theme="2"/>
      <name val="Arial Narrow"/>
      <family val="2"/>
    </font>
    <font>
      <b/>
      <sz val="12"/>
      <color theme="2"/>
      <name val="Trebuchet MS"/>
      <family val="2"/>
    </font>
    <font>
      <sz val="11"/>
      <color theme="2"/>
      <name val="Calibri"/>
      <family val="2"/>
      <scheme val="minor"/>
    </font>
    <font>
      <sz val="12"/>
      <color theme="2"/>
      <name val="Calibri"/>
      <family val="2"/>
      <scheme val="minor"/>
    </font>
    <font>
      <b/>
      <i/>
      <sz val="15"/>
      <color theme="0" tint="-4.9989318521683403E-2"/>
      <name val="Trebuchet MS"/>
      <family val="2"/>
    </font>
    <font>
      <b/>
      <i/>
      <sz val="20"/>
      <name val="Trebuchet MS"/>
      <family val="2"/>
    </font>
    <font>
      <sz val="11"/>
      <color rgb="FFFFFF00"/>
      <name val="Calibri"/>
      <family val="2"/>
      <scheme val="minor"/>
    </font>
    <font>
      <b/>
      <sz val="20"/>
      <color rgb="FFFFFF00"/>
      <name val="Arial Narrow"/>
      <family val="2"/>
    </font>
    <font>
      <b/>
      <sz val="13"/>
      <color rgb="FFFFFF00"/>
      <name val="Arial Narrow"/>
      <family val="2"/>
    </font>
    <font>
      <sz val="15"/>
      <color theme="2"/>
      <name val="Arial Narrow"/>
      <family val="2"/>
    </font>
    <font>
      <sz val="12"/>
      <color theme="2"/>
      <name val="Arial Narrow"/>
      <family val="2"/>
    </font>
    <font>
      <sz val="12"/>
      <color rgb="FFFFFF00"/>
      <name val="Arial Narrow"/>
      <family val="2"/>
    </font>
    <font>
      <b/>
      <sz val="12"/>
      <color rgb="FFFFFF00"/>
      <name val="Arial Narrow"/>
      <family val="2"/>
    </font>
    <font>
      <b/>
      <sz val="2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color rgb="FFFFFF00"/>
      <name val="Arial"/>
      <family val="2"/>
    </font>
    <font>
      <sz val="12"/>
      <color theme="2"/>
      <name val="Trebuchet MS"/>
      <family val="2"/>
    </font>
    <font>
      <b/>
      <i/>
      <sz val="20"/>
      <color theme="1" tint="0.249977111117893"/>
      <name val="Trebuchet MS"/>
      <family val="2"/>
    </font>
    <font>
      <b/>
      <sz val="225"/>
      <color rgb="FFC00000"/>
      <name val="Arial"/>
      <family val="2"/>
    </font>
    <font>
      <sz val="10"/>
      <color rgb="FF00FF00"/>
      <name val="Arial Narrow"/>
      <family val="2"/>
    </font>
    <font>
      <sz val="10"/>
      <color theme="1"/>
      <name val="Arial Narrow"/>
      <family val="2"/>
    </font>
    <font>
      <b/>
      <i/>
      <sz val="11"/>
      <color theme="0"/>
      <name val="Arial Narrow"/>
      <family val="2"/>
    </font>
    <font>
      <b/>
      <i/>
      <sz val="11"/>
      <color rgb="FF00FF00"/>
      <name val="Arial Narrow"/>
      <family val="2"/>
    </font>
  </fonts>
  <fills count="7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CC0099"/>
        <bgColor indexed="64"/>
      </patternFill>
    </fill>
    <fill>
      <patternFill patternType="lightGray">
        <fgColor rgb="FF00B0F0"/>
        <bgColor auto="1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23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0"/>
        <bgColor indexed="23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1B190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1C1C1C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050505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CC0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 style="medium">
        <color theme="2" tint="-0.4999847407452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/>
      <right/>
      <top/>
      <bottom style="dashed">
        <color auto="1"/>
      </bottom>
      <diagonal/>
    </border>
    <border>
      <left/>
      <right style="thin">
        <color indexed="64"/>
      </right>
      <top style="dashed">
        <color auto="1"/>
      </top>
      <bottom/>
      <diagonal/>
    </border>
    <border>
      <left style="thin">
        <color indexed="64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11" fillId="0" borderId="0">
      <alignment horizontal="center" vertical="center" wrapText="1"/>
    </xf>
    <xf numFmtId="9" fontId="75" fillId="0" borderId="0" applyFont="0" applyFill="0" applyBorder="0" applyAlignment="0" applyProtection="0"/>
    <xf numFmtId="166" fontId="91" fillId="0" borderId="0" applyFont="0" applyFill="0" applyBorder="0" applyAlignment="0" applyProtection="0"/>
  </cellStyleXfs>
  <cellXfs count="695">
    <xf numFmtId="0" fontId="0" fillId="0" borderId="0" xfId="0"/>
    <xf numFmtId="0" fontId="3" fillId="2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/>
    </xf>
    <xf numFmtId="1" fontId="4" fillId="4" borderId="0" xfId="0" applyNumberFormat="1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1" fontId="4" fillId="4" borderId="1" xfId="0" applyNumberFormat="1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2" fontId="4" fillId="6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6" fillId="9" borderId="2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/>
    </xf>
    <xf numFmtId="0" fontId="6" fillId="10" borderId="3" xfId="0" applyFont="1" applyFill="1" applyBorder="1" applyAlignment="1">
      <alignment horizontal="center"/>
    </xf>
    <xf numFmtId="2" fontId="4" fillId="6" borderId="1" xfId="0" applyNumberFormat="1" applyFont="1" applyFill="1" applyBorder="1" applyAlignment="1">
      <alignment horizontal="center"/>
    </xf>
    <xf numFmtId="166" fontId="5" fillId="11" borderId="4" xfId="0" applyNumberFormat="1" applyFont="1" applyFill="1" applyBorder="1" applyAlignment="1">
      <alignment horizontal="left" vertical="center" wrapText="1" indent="1"/>
    </xf>
    <xf numFmtId="166" fontId="5" fillId="11" borderId="5" xfId="0" applyNumberFormat="1" applyFont="1" applyFill="1" applyBorder="1" applyAlignment="1">
      <alignment horizontal="left" vertical="center" wrapText="1" indent="1"/>
    </xf>
    <xf numFmtId="0" fontId="5" fillId="11" borderId="5" xfId="0" applyFont="1" applyFill="1" applyBorder="1" applyAlignment="1">
      <alignment horizontal="left" vertical="center" wrapText="1" indent="1"/>
    </xf>
    <xf numFmtId="0" fontId="5" fillId="11" borderId="6" xfId="0" applyFont="1" applyFill="1" applyBorder="1" applyAlignment="1">
      <alignment horizontal="left" vertical="center" wrapText="1" indent="1"/>
    </xf>
    <xf numFmtId="0" fontId="8" fillId="12" borderId="2" xfId="0" applyFont="1" applyFill="1" applyBorder="1" applyAlignment="1">
      <alignment horizontal="left" vertical="center" indent="1"/>
    </xf>
    <xf numFmtId="0" fontId="4" fillId="3" borderId="0" xfId="0" applyFont="1" applyFill="1" applyAlignment="1">
      <alignment horizontal="center" vertical="center"/>
    </xf>
    <xf numFmtId="1" fontId="4" fillId="4" borderId="0" xfId="0" applyNumberFormat="1" applyFont="1" applyFill="1" applyAlignment="1">
      <alignment horizontal="center" vertical="center"/>
    </xf>
    <xf numFmtId="1" fontId="7" fillId="13" borderId="7" xfId="0" applyNumberFormat="1" applyFont="1" applyFill="1" applyBorder="1" applyAlignment="1">
      <alignment horizontal="center" vertical="center"/>
    </xf>
    <xf numFmtId="0" fontId="4" fillId="14" borderId="2" xfId="0" applyFont="1" applyFill="1" applyBorder="1" applyAlignment="1">
      <alignment horizontal="left" vertical="center" indent="1"/>
    </xf>
    <xf numFmtId="0" fontId="4" fillId="15" borderId="2" xfId="0" applyFont="1" applyFill="1" applyBorder="1" applyAlignment="1">
      <alignment horizontal="left" vertical="center" indent="1"/>
    </xf>
    <xf numFmtId="0" fontId="6" fillId="9" borderId="2" xfId="0" applyFont="1" applyFill="1" applyBorder="1" applyAlignment="1">
      <alignment horizontal="left" vertical="center" indent="1"/>
    </xf>
    <xf numFmtId="0" fontId="6" fillId="9" borderId="3" xfId="0" applyFont="1" applyFill="1" applyBorder="1" applyAlignment="1">
      <alignment horizontal="left" vertical="center" indent="1"/>
    </xf>
    <xf numFmtId="0" fontId="4" fillId="3" borderId="1" xfId="0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1" fontId="7" fillId="13" borderId="8" xfId="0" applyNumberFormat="1" applyFont="1" applyFill="1" applyBorder="1" applyAlignment="1">
      <alignment horizontal="center" vertical="center"/>
    </xf>
    <xf numFmtId="0" fontId="6" fillId="5" borderId="0" xfId="0" applyFont="1" applyFill="1" applyAlignment="1">
      <alignment horizontal="left" indent="1"/>
    </xf>
    <xf numFmtId="0" fontId="6" fillId="7" borderId="0" xfId="0" applyFont="1" applyFill="1" applyAlignment="1">
      <alignment horizontal="left" indent="1"/>
    </xf>
    <xf numFmtId="0" fontId="6" fillId="8" borderId="0" xfId="0" applyFont="1" applyFill="1" applyAlignment="1">
      <alignment horizontal="left" indent="1"/>
    </xf>
    <xf numFmtId="0" fontId="6" fillId="9" borderId="0" xfId="0" applyFont="1" applyFill="1" applyAlignment="1">
      <alignment horizontal="left" indent="1"/>
    </xf>
    <xf numFmtId="0" fontId="6" fillId="10" borderId="0" xfId="0" applyFont="1" applyFill="1" applyAlignment="1">
      <alignment horizontal="left" indent="1"/>
    </xf>
    <xf numFmtId="0" fontId="6" fillId="10" borderId="1" xfId="0" applyFont="1" applyFill="1" applyBorder="1" applyAlignment="1">
      <alignment horizontal="left" indent="1"/>
    </xf>
    <xf numFmtId="0" fontId="9" fillId="16" borderId="0" xfId="0" applyFont="1" applyFill="1" applyAlignment="1">
      <alignment horizontal="left" vertical="center" indent="1"/>
    </xf>
    <xf numFmtId="0" fontId="4" fillId="14" borderId="0" xfId="0" applyFont="1" applyFill="1" applyAlignment="1">
      <alignment horizontal="left" vertical="center" indent="1"/>
    </xf>
    <xf numFmtId="0" fontId="4" fillId="15" borderId="0" xfId="0" applyFont="1" applyFill="1" applyAlignment="1">
      <alignment horizontal="left" vertical="center" indent="1"/>
    </xf>
    <xf numFmtId="0" fontId="4" fillId="9" borderId="0" xfId="0" applyFont="1" applyFill="1" applyAlignment="1">
      <alignment horizontal="left" vertical="center" indent="1"/>
    </xf>
    <xf numFmtId="0" fontId="4" fillId="9" borderId="1" xfId="0" applyFont="1" applyFill="1" applyBorder="1" applyAlignment="1">
      <alignment horizontal="left" vertical="center" indent="1"/>
    </xf>
    <xf numFmtId="167" fontId="6" fillId="17" borderId="0" xfId="0" applyNumberFormat="1" applyFont="1" applyFill="1" applyAlignment="1">
      <alignment horizontal="left" vertical="center" indent="1"/>
    </xf>
    <xf numFmtId="167" fontId="6" fillId="17" borderId="1" xfId="0" applyNumberFormat="1" applyFont="1" applyFill="1" applyBorder="1" applyAlignment="1">
      <alignment horizontal="left" vertical="center" indent="1"/>
    </xf>
    <xf numFmtId="2" fontId="4" fillId="17" borderId="0" xfId="0" applyNumberFormat="1" applyFont="1" applyFill="1" applyAlignment="1">
      <alignment horizontal="center"/>
    </xf>
    <xf numFmtId="2" fontId="4" fillId="17" borderId="1" xfId="0" applyNumberFormat="1" applyFont="1" applyFill="1" applyBorder="1" applyAlignment="1">
      <alignment horizontal="center"/>
    </xf>
    <xf numFmtId="1" fontId="10" fillId="13" borderId="7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2" fontId="4" fillId="6" borderId="5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1" fontId="7" fillId="13" borderId="6" xfId="0" applyNumberFormat="1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6" fillId="18" borderId="5" xfId="0" applyFont="1" applyFill="1" applyBorder="1" applyAlignment="1">
      <alignment horizontal="center" vertical="center" wrapText="1"/>
    </xf>
    <xf numFmtId="0" fontId="6" fillId="7" borderId="0" xfId="0" applyFont="1" applyFill="1" applyAlignment="1">
      <alignment horizontal="center" vertical="center"/>
    </xf>
    <xf numFmtId="0" fontId="6" fillId="18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/>
    </xf>
    <xf numFmtId="168" fontId="6" fillId="19" borderId="2" xfId="0" applyNumberFormat="1" applyFont="1" applyFill="1" applyBorder="1" applyAlignment="1">
      <alignment horizontal="center" vertical="center" wrapText="1"/>
    </xf>
    <xf numFmtId="169" fontId="4" fillId="6" borderId="0" xfId="0" applyNumberFormat="1" applyFont="1" applyFill="1" applyAlignment="1">
      <alignment horizontal="center"/>
    </xf>
    <xf numFmtId="0" fontId="4" fillId="19" borderId="0" xfId="0" applyFont="1" applyFill="1" applyAlignment="1">
      <alignment horizontal="center" vertical="center" wrapText="1"/>
    </xf>
    <xf numFmtId="0" fontId="6" fillId="7" borderId="5" xfId="0" applyFont="1" applyFill="1" applyBorder="1" applyAlignment="1">
      <alignment horizontal="left" indent="1"/>
    </xf>
    <xf numFmtId="0" fontId="4" fillId="19" borderId="0" xfId="0" applyFont="1" applyFill="1" applyAlignment="1">
      <alignment horizontal="left" vertical="center" wrapText="1" indent="1"/>
    </xf>
    <xf numFmtId="0" fontId="6" fillId="19" borderId="2" xfId="0" applyFont="1" applyFill="1" applyBorder="1" applyAlignment="1">
      <alignment horizontal="center" vertical="center" wrapText="1"/>
    </xf>
    <xf numFmtId="0" fontId="8" fillId="20" borderId="0" xfId="0" applyFont="1" applyFill="1" applyAlignment="1">
      <alignment horizontal="center" vertical="center"/>
    </xf>
    <xf numFmtId="0" fontId="4" fillId="17" borderId="0" xfId="0" applyFont="1" applyFill="1" applyAlignment="1">
      <alignment horizontal="center" vertical="center"/>
    </xf>
    <xf numFmtId="0" fontId="6" fillId="13" borderId="3" xfId="0" applyFont="1" applyFill="1" applyBorder="1" applyAlignment="1">
      <alignment horizontal="center" vertical="center"/>
    </xf>
    <xf numFmtId="0" fontId="8" fillId="20" borderId="1" xfId="0" applyFont="1" applyFill="1" applyBorder="1" applyAlignment="1">
      <alignment horizontal="center" vertical="center"/>
    </xf>
    <xf numFmtId="0" fontId="4" fillId="17" borderId="1" xfId="0" applyFont="1" applyFill="1" applyBorder="1" applyAlignment="1">
      <alignment horizontal="center" vertical="center"/>
    </xf>
    <xf numFmtId="0" fontId="6" fillId="18" borderId="1" xfId="0" applyFont="1" applyFill="1" applyBorder="1" applyAlignment="1">
      <alignment horizontal="center" vertical="center" wrapText="1"/>
    </xf>
    <xf numFmtId="1" fontId="10" fillId="13" borderId="6" xfId="0" applyNumberFormat="1" applyFont="1" applyFill="1" applyBorder="1" applyAlignment="1">
      <alignment horizontal="center" vertical="center"/>
    </xf>
    <xf numFmtId="1" fontId="10" fillId="13" borderId="7" xfId="0" applyNumberFormat="1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1" fontId="10" fillId="13" borderId="8" xfId="0" applyNumberFormat="1" applyFont="1" applyFill="1" applyBorder="1" applyAlignment="1">
      <alignment horizontal="center" vertical="center"/>
    </xf>
    <xf numFmtId="0" fontId="6" fillId="13" borderId="0" xfId="3" applyFont="1" applyFill="1">
      <alignment horizontal="center" vertical="center" wrapText="1"/>
    </xf>
    <xf numFmtId="0" fontId="6" fillId="13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left" indent="1"/>
    </xf>
    <xf numFmtId="0" fontId="6" fillId="5" borderId="5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0" fontId="4" fillId="13" borderId="2" xfId="0" applyFont="1" applyFill="1" applyBorder="1" applyAlignment="1">
      <alignment horizontal="center" vertical="center"/>
    </xf>
    <xf numFmtId="0" fontId="4" fillId="13" borderId="3" xfId="0" applyFont="1" applyFill="1" applyBorder="1" applyAlignment="1">
      <alignment horizontal="center" vertical="center"/>
    </xf>
    <xf numFmtId="168" fontId="9" fillId="21" borderId="4" xfId="0" applyNumberFormat="1" applyFont="1" applyFill="1" applyBorder="1" applyAlignment="1">
      <alignment horizontal="center" vertical="center" wrapText="1"/>
    </xf>
    <xf numFmtId="169" fontId="4" fillId="3" borderId="5" xfId="0" applyNumberFormat="1" applyFont="1" applyFill="1" applyBorder="1" applyAlignment="1">
      <alignment horizontal="center" vertical="center"/>
    </xf>
    <xf numFmtId="49" fontId="9" fillId="21" borderId="5" xfId="0" applyNumberFormat="1" applyFont="1" applyFill="1" applyBorder="1" applyAlignment="1">
      <alignment horizontal="center" vertical="center" wrapText="1"/>
    </xf>
    <xf numFmtId="168" fontId="9" fillId="21" borderId="2" xfId="0" applyNumberFormat="1" applyFont="1" applyFill="1" applyBorder="1" applyAlignment="1">
      <alignment horizontal="center" vertical="center" wrapText="1"/>
    </xf>
    <xf numFmtId="169" fontId="4" fillId="3" borderId="0" xfId="0" applyNumberFormat="1" applyFont="1" applyFill="1" applyAlignment="1">
      <alignment horizontal="center" vertical="center"/>
    </xf>
    <xf numFmtId="49" fontId="9" fillId="21" borderId="0" xfId="0" applyNumberFormat="1" applyFont="1" applyFill="1" applyAlignment="1">
      <alignment horizontal="center" vertical="center" wrapText="1"/>
    </xf>
    <xf numFmtId="0" fontId="6" fillId="18" borderId="0" xfId="0" applyFont="1" applyFill="1" applyAlignment="1">
      <alignment horizontal="center" vertical="center"/>
    </xf>
    <xf numFmtId="168" fontId="4" fillId="5" borderId="2" xfId="0" applyNumberFormat="1" applyFont="1" applyFill="1" applyBorder="1" applyAlignment="1">
      <alignment horizontal="center" vertical="center" wrapText="1"/>
    </xf>
    <xf numFmtId="49" fontId="4" fillId="5" borderId="0" xfId="0" applyNumberFormat="1" applyFont="1" applyFill="1" applyAlignment="1">
      <alignment horizontal="center" vertical="center" wrapText="1"/>
    </xf>
    <xf numFmtId="0" fontId="4" fillId="22" borderId="0" xfId="0" applyFont="1" applyFill="1" applyAlignment="1">
      <alignment horizontal="center" vertical="center"/>
    </xf>
    <xf numFmtId="0" fontId="4" fillId="18" borderId="0" xfId="0" applyFont="1" applyFill="1" applyAlignment="1">
      <alignment horizontal="center" vertical="center"/>
    </xf>
    <xf numFmtId="0" fontId="6" fillId="23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17" borderId="2" xfId="0" applyFont="1" applyFill="1" applyBorder="1" applyAlignment="1">
      <alignment horizontal="center"/>
    </xf>
    <xf numFmtId="0" fontId="6" fillId="17" borderId="3" xfId="0" applyFont="1" applyFill="1" applyBorder="1" applyAlignment="1">
      <alignment horizontal="center"/>
    </xf>
    <xf numFmtId="2" fontId="4" fillId="3" borderId="0" xfId="0" applyNumberFormat="1" applyFont="1" applyFill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2" borderId="12" xfId="0" applyFont="1" applyFill="1" applyBorder="1" applyAlignment="1">
      <alignment horizontal="center" vertical="center" wrapText="1"/>
    </xf>
    <xf numFmtId="0" fontId="4" fillId="22" borderId="1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 wrapText="1"/>
    </xf>
    <xf numFmtId="0" fontId="8" fillId="23" borderId="12" xfId="0" applyFont="1" applyFill="1" applyBorder="1" applyAlignment="1">
      <alignment horizontal="center" vertical="center" wrapText="1"/>
    </xf>
    <xf numFmtId="0" fontId="8" fillId="23" borderId="12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17" borderId="12" xfId="0" applyFont="1" applyFill="1" applyBorder="1" applyAlignment="1">
      <alignment horizontal="center" vertical="center" wrapText="1"/>
    </xf>
    <xf numFmtId="0" fontId="4" fillId="17" borderId="12" xfId="0" applyFont="1" applyFill="1" applyBorder="1" applyAlignment="1">
      <alignment horizontal="center" vertical="center"/>
    </xf>
    <xf numFmtId="0" fontId="4" fillId="17" borderId="14" xfId="0" applyFont="1" applyFill="1" applyBorder="1" applyAlignment="1">
      <alignment horizontal="center" vertical="center" wrapText="1"/>
    </xf>
    <xf numFmtId="0" fontId="4" fillId="17" borderId="14" xfId="0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/>
    </xf>
    <xf numFmtId="2" fontId="6" fillId="3" borderId="0" xfId="0" applyNumberFormat="1" applyFont="1" applyFill="1" applyAlignment="1">
      <alignment horizontal="center"/>
    </xf>
    <xf numFmtId="2" fontId="6" fillId="3" borderId="0" xfId="0" applyNumberFormat="1" applyFont="1" applyFill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1" fontId="4" fillId="18" borderId="0" xfId="0" applyNumberFormat="1" applyFont="1" applyFill="1" applyAlignment="1">
      <alignment horizontal="center"/>
    </xf>
    <xf numFmtId="1" fontId="4" fillId="18" borderId="1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quotePrefix="1" applyFont="1" applyFill="1" applyAlignment="1">
      <alignment horizontal="center" vertical="center"/>
    </xf>
    <xf numFmtId="1" fontId="10" fillId="13" borderId="8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6" fillId="22" borderId="17" xfId="0" applyFont="1" applyFill="1" applyBorder="1" applyAlignment="1">
      <alignment horizontal="center" vertical="center" wrapText="1"/>
    </xf>
    <xf numFmtId="0" fontId="16" fillId="19" borderId="18" xfId="0" applyFont="1" applyFill="1" applyBorder="1" applyAlignment="1">
      <alignment horizontal="center" vertical="center" wrapText="1"/>
    </xf>
    <xf numFmtId="0" fontId="16" fillId="8" borderId="18" xfId="0" applyFont="1" applyFill="1" applyBorder="1" applyAlignment="1">
      <alignment horizontal="center" vertical="center" wrapText="1"/>
    </xf>
    <xf numFmtId="0" fontId="16" fillId="17" borderId="18" xfId="0" applyFont="1" applyFill="1" applyBorder="1" applyAlignment="1">
      <alignment horizontal="center" vertical="center" wrapText="1"/>
    </xf>
    <xf numFmtId="0" fontId="16" fillId="22" borderId="19" xfId="0" applyFont="1" applyFill="1" applyBorder="1" applyAlignment="1">
      <alignment horizontal="center" vertical="center" wrapText="1"/>
    </xf>
    <xf numFmtId="0" fontId="16" fillId="19" borderId="17" xfId="0" applyFont="1" applyFill="1" applyBorder="1" applyAlignment="1">
      <alignment horizontal="center" vertical="center" wrapText="1"/>
    </xf>
    <xf numFmtId="0" fontId="16" fillId="17" borderId="19" xfId="0" applyFont="1" applyFill="1" applyBorder="1" applyAlignment="1">
      <alignment horizontal="center" vertical="center" wrapText="1"/>
    </xf>
    <xf numFmtId="0" fontId="16" fillId="17" borderId="16" xfId="0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 textRotation="90" wrapText="1"/>
    </xf>
    <xf numFmtId="1" fontId="18" fillId="2" borderId="4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1" fontId="18" fillId="24" borderId="5" xfId="0" applyNumberFormat="1" applyFont="1" applyFill="1" applyBorder="1" applyAlignment="1">
      <alignment horizontal="center" vertical="center" wrapText="1"/>
    </xf>
    <xf numFmtId="1" fontId="18" fillId="24" borderId="6" xfId="0" applyNumberFormat="1" applyFont="1" applyFill="1" applyBorder="1" applyAlignment="1">
      <alignment horizontal="center" vertical="center" wrapText="1"/>
    </xf>
    <xf numFmtId="1" fontId="18" fillId="2" borderId="2" xfId="0" applyNumberFormat="1" applyFont="1" applyFill="1" applyBorder="1" applyAlignment="1">
      <alignment horizontal="center" vertical="center" wrapText="1"/>
    </xf>
    <xf numFmtId="1" fontId="18" fillId="2" borderId="0" xfId="0" applyNumberFormat="1" applyFont="1" applyFill="1" applyAlignment="1">
      <alignment horizontal="center" vertical="center" wrapText="1"/>
    </xf>
    <xf numFmtId="1" fontId="18" fillId="24" borderId="0" xfId="0" applyNumberFormat="1" applyFont="1" applyFill="1" applyAlignment="1">
      <alignment horizontal="center" vertical="center" wrapText="1"/>
    </xf>
    <xf numFmtId="1" fontId="18" fillId="24" borderId="7" xfId="0" applyNumberFormat="1" applyFont="1" applyFill="1" applyBorder="1" applyAlignment="1">
      <alignment horizontal="center" vertical="center" wrapText="1"/>
    </xf>
    <xf numFmtId="1" fontId="18" fillId="2" borderId="3" xfId="0" applyNumberFormat="1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 wrapText="1"/>
    </xf>
    <xf numFmtId="1" fontId="18" fillId="24" borderId="1" xfId="0" applyNumberFormat="1" applyFont="1" applyFill="1" applyBorder="1" applyAlignment="1">
      <alignment horizontal="center" vertical="center" wrapText="1"/>
    </xf>
    <xf numFmtId="1" fontId="18" fillId="24" borderId="8" xfId="0" applyNumberFormat="1" applyFont="1" applyFill="1" applyBorder="1" applyAlignment="1">
      <alignment horizontal="center" vertical="center" wrapText="1"/>
    </xf>
    <xf numFmtId="0" fontId="3" fillId="20" borderId="0" xfId="0" applyFont="1" applyFill="1" applyAlignment="1">
      <alignment vertical="center" wrapText="1"/>
    </xf>
    <xf numFmtId="0" fontId="3" fillId="20" borderId="0" xfId="0" applyFont="1" applyFill="1" applyAlignment="1">
      <alignment horizontal="center" vertical="center" wrapText="1"/>
    </xf>
    <xf numFmtId="0" fontId="19" fillId="20" borderId="0" xfId="0" applyFont="1" applyFill="1" applyAlignment="1">
      <alignment vertical="center" wrapText="1"/>
    </xf>
    <xf numFmtId="0" fontId="19" fillId="20" borderId="0" xfId="0" applyFont="1" applyFill="1" applyAlignment="1">
      <alignment horizontal="center" vertical="center" wrapText="1"/>
    </xf>
    <xf numFmtId="170" fontId="19" fillId="20" borderId="0" xfId="0" applyNumberFormat="1" applyFont="1" applyFill="1" applyAlignment="1">
      <alignment horizontal="center" vertical="center" wrapText="1"/>
    </xf>
    <xf numFmtId="0" fontId="26" fillId="2" borderId="22" xfId="0" applyFont="1" applyFill="1" applyBorder="1" applyAlignment="1">
      <alignment horizontal="center" vertical="center"/>
    </xf>
    <xf numFmtId="0" fontId="20" fillId="20" borderId="0" xfId="0" applyFont="1" applyFill="1" applyAlignment="1">
      <alignment vertical="center"/>
    </xf>
    <xf numFmtId="171" fontId="16" fillId="2" borderId="20" xfId="2" applyNumberFormat="1" applyFont="1" applyFill="1" applyBorder="1" applyAlignment="1">
      <alignment horizontal="center" vertical="center"/>
    </xf>
    <xf numFmtId="0" fontId="16" fillId="20" borderId="0" xfId="0" applyFont="1" applyFill="1" applyAlignment="1">
      <alignment vertical="center"/>
    </xf>
    <xf numFmtId="171" fontId="28" fillId="2" borderId="22" xfId="0" applyNumberFormat="1" applyFont="1" applyFill="1" applyBorder="1" applyAlignment="1">
      <alignment horizontal="center" vertical="center" wrapText="1"/>
    </xf>
    <xf numFmtId="168" fontId="29" fillId="20" borderId="0" xfId="0" applyNumberFormat="1" applyFont="1" applyFill="1" applyAlignment="1">
      <alignment vertical="center"/>
    </xf>
    <xf numFmtId="0" fontId="29" fillId="20" borderId="0" xfId="0" applyFont="1" applyFill="1" applyAlignment="1">
      <alignment vertical="center"/>
    </xf>
    <xf numFmtId="0" fontId="20" fillId="20" borderId="0" xfId="0" applyFont="1" applyFill="1" applyAlignment="1">
      <alignment horizontal="center" vertical="center"/>
    </xf>
    <xf numFmtId="168" fontId="24" fillId="20" borderId="0" xfId="0" applyNumberFormat="1" applyFont="1" applyFill="1" applyAlignment="1">
      <alignment vertical="center"/>
    </xf>
    <xf numFmtId="0" fontId="18" fillId="22" borderId="21" xfId="0" applyFont="1" applyFill="1" applyBorder="1" applyAlignment="1">
      <alignment horizontal="center" vertical="center" wrapText="1"/>
    </xf>
    <xf numFmtId="0" fontId="30" fillId="22" borderId="22" xfId="0" applyFont="1" applyFill="1" applyBorder="1" applyAlignment="1">
      <alignment horizontal="center" vertical="center"/>
    </xf>
    <xf numFmtId="0" fontId="16" fillId="22" borderId="22" xfId="0" applyFont="1" applyFill="1" applyBorder="1" applyAlignment="1">
      <alignment horizontal="center" vertical="center"/>
    </xf>
    <xf numFmtId="171" fontId="16" fillId="2" borderId="22" xfId="2" applyNumberFormat="1" applyFont="1" applyFill="1" applyBorder="1" applyAlignment="1">
      <alignment horizontal="center" vertical="center"/>
    </xf>
    <xf numFmtId="171" fontId="18" fillId="22" borderId="21" xfId="0" applyNumberFormat="1" applyFont="1" applyFill="1" applyBorder="1" applyAlignment="1">
      <alignment horizontal="center" vertical="center" wrapText="1"/>
    </xf>
    <xf numFmtId="168" fontId="26" fillId="19" borderId="22" xfId="0" applyNumberFormat="1" applyFont="1" applyFill="1" applyBorder="1" applyAlignment="1">
      <alignment horizontal="center" vertical="center" wrapText="1"/>
    </xf>
    <xf numFmtId="168" fontId="26" fillId="19" borderId="21" xfId="0" applyNumberFormat="1" applyFont="1" applyFill="1" applyBorder="1" applyAlignment="1">
      <alignment horizontal="center" vertical="center" wrapText="1"/>
    </xf>
    <xf numFmtId="0" fontId="6" fillId="19" borderId="0" xfId="0" applyFont="1" applyFill="1" applyAlignment="1">
      <alignment horizontal="left" indent="1"/>
    </xf>
    <xf numFmtId="0" fontId="18" fillId="17" borderId="0" xfId="0" applyFont="1" applyFill="1" applyAlignment="1">
      <alignment horizontal="center"/>
    </xf>
    <xf numFmtId="1" fontId="18" fillId="4" borderId="0" xfId="0" applyNumberFormat="1" applyFont="1" applyFill="1" applyAlignment="1">
      <alignment horizontal="center"/>
    </xf>
    <xf numFmtId="0" fontId="18" fillId="17" borderId="1" xfId="0" applyFont="1" applyFill="1" applyBorder="1" applyAlignment="1">
      <alignment horizontal="center"/>
    </xf>
    <xf numFmtId="1" fontId="18" fillId="4" borderId="1" xfId="0" applyNumberFormat="1" applyFont="1" applyFill="1" applyBorder="1" applyAlignment="1">
      <alignment horizontal="center"/>
    </xf>
    <xf numFmtId="0" fontId="18" fillId="22" borderId="0" xfId="0" applyFont="1" applyFill="1" applyAlignment="1">
      <alignment horizontal="center"/>
    </xf>
    <xf numFmtId="0" fontId="18" fillId="22" borderId="1" xfId="0" applyFont="1" applyFill="1" applyBorder="1" applyAlignment="1">
      <alignment horizontal="center"/>
    </xf>
    <xf numFmtId="0" fontId="6" fillId="19" borderId="1" xfId="0" applyFont="1" applyFill="1" applyBorder="1" applyAlignment="1">
      <alignment horizontal="left" indent="1"/>
    </xf>
    <xf numFmtId="0" fontId="26" fillId="5" borderId="2" xfId="0" applyFont="1" applyFill="1" applyBorder="1" applyAlignment="1">
      <alignment horizontal="center"/>
    </xf>
    <xf numFmtId="0" fontId="26" fillId="9" borderId="2" xfId="0" applyFont="1" applyFill="1" applyBorder="1" applyAlignment="1">
      <alignment horizontal="center"/>
    </xf>
    <xf numFmtId="0" fontId="26" fillId="9" borderId="3" xfId="0" applyFont="1" applyFill="1" applyBorder="1" applyAlignment="1">
      <alignment horizontal="center"/>
    </xf>
    <xf numFmtId="0" fontId="32" fillId="13" borderId="0" xfId="0" applyFont="1" applyFill="1" applyAlignment="1">
      <alignment horizontal="center" vertical="center"/>
    </xf>
    <xf numFmtId="0" fontId="32" fillId="13" borderId="1" xfId="0" applyFont="1" applyFill="1" applyBorder="1" applyAlignment="1">
      <alignment horizontal="center" vertical="center"/>
    </xf>
    <xf numFmtId="0" fontId="18" fillId="13" borderId="2" xfId="0" applyFont="1" applyFill="1" applyBorder="1" applyAlignment="1">
      <alignment horizontal="center" vertical="center"/>
    </xf>
    <xf numFmtId="0" fontId="31" fillId="20" borderId="26" xfId="0" applyFont="1" applyFill="1" applyBorder="1" applyAlignment="1">
      <alignment horizontal="center" vertical="center"/>
    </xf>
    <xf numFmtId="0" fontId="18" fillId="17" borderId="0" xfId="0" applyFont="1" applyFill="1" applyAlignment="1">
      <alignment horizontal="center" vertical="center"/>
    </xf>
    <xf numFmtId="0" fontId="16" fillId="13" borderId="10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30" fillId="2" borderId="22" xfId="0" applyFont="1" applyFill="1" applyBorder="1" applyAlignment="1">
      <alignment horizontal="center" vertical="center" wrapText="1"/>
    </xf>
    <xf numFmtId="0" fontId="26" fillId="20" borderId="0" xfId="0" applyFont="1" applyFill="1" applyAlignment="1">
      <alignment vertical="center"/>
    </xf>
    <xf numFmtId="171" fontId="16" fillId="22" borderId="22" xfId="0" applyNumberFormat="1" applyFont="1" applyFill="1" applyBorder="1" applyAlignment="1">
      <alignment horizontal="center" vertical="center"/>
    </xf>
    <xf numFmtId="171" fontId="30" fillId="2" borderId="22" xfId="0" applyNumberFormat="1" applyFont="1" applyFill="1" applyBorder="1" applyAlignment="1">
      <alignment horizontal="center" vertical="center" wrapText="1"/>
    </xf>
    <xf numFmtId="165" fontId="26" fillId="2" borderId="22" xfId="1" applyFont="1" applyFill="1" applyBorder="1" applyAlignment="1">
      <alignment horizontal="center" vertical="center"/>
    </xf>
    <xf numFmtId="17" fontId="33" fillId="20" borderId="23" xfId="0" applyNumberFormat="1" applyFont="1" applyFill="1" applyBorder="1" applyAlignment="1">
      <alignment horizontal="center" vertical="center" wrapText="1"/>
    </xf>
    <xf numFmtId="17" fontId="33" fillId="20" borderId="22" xfId="0" applyNumberFormat="1" applyFont="1" applyFill="1" applyBorder="1" applyAlignment="1">
      <alignment horizontal="center" vertical="center" wrapText="1"/>
    </xf>
    <xf numFmtId="165" fontId="37" fillId="11" borderId="0" xfId="1" applyFont="1" applyFill="1" applyBorder="1" applyAlignment="1">
      <alignment vertical="center"/>
    </xf>
    <xf numFmtId="0" fontId="26" fillId="0" borderId="22" xfId="0" applyFont="1" applyBorder="1" applyAlignment="1">
      <alignment horizontal="center" vertical="center" wrapText="1"/>
    </xf>
    <xf numFmtId="0" fontId="26" fillId="28" borderId="22" xfId="0" applyFont="1" applyFill="1" applyBorder="1" applyAlignment="1">
      <alignment horizontal="center" vertical="center" wrapText="1"/>
    </xf>
    <xf numFmtId="0" fontId="38" fillId="20" borderId="0" xfId="0" applyFont="1" applyFill="1" applyAlignment="1">
      <alignment vertical="center"/>
    </xf>
    <xf numFmtId="0" fontId="39" fillId="20" borderId="0" xfId="0" applyFont="1" applyFill="1" applyAlignment="1">
      <alignment vertical="center"/>
    </xf>
    <xf numFmtId="174" fontId="40" fillId="29" borderId="22" xfId="0" applyNumberFormat="1" applyFont="1" applyFill="1" applyBorder="1" applyAlignment="1">
      <alignment horizontal="center" vertical="center" wrapText="1"/>
    </xf>
    <xf numFmtId="0" fontId="50" fillId="34" borderId="28" xfId="0" applyFont="1" applyFill="1" applyBorder="1" applyAlignment="1">
      <alignment horizontal="center" vertical="center"/>
    </xf>
    <xf numFmtId="0" fontId="48" fillId="34" borderId="28" xfId="0" applyFont="1" applyFill="1" applyBorder="1" applyAlignment="1">
      <alignment vertical="center"/>
    </xf>
    <xf numFmtId="0" fontId="48" fillId="34" borderId="29" xfId="0" applyFont="1" applyFill="1" applyBorder="1" applyAlignment="1">
      <alignment vertical="center"/>
    </xf>
    <xf numFmtId="0" fontId="50" fillId="34" borderId="0" xfId="0" applyFont="1" applyFill="1" applyAlignment="1">
      <alignment horizontal="center" vertical="center"/>
    </xf>
    <xf numFmtId="0" fontId="48" fillId="34" borderId="0" xfId="0" applyFont="1" applyFill="1" applyAlignment="1">
      <alignment vertical="center"/>
    </xf>
    <xf numFmtId="0" fontId="48" fillId="34" borderId="26" xfId="0" applyFont="1" applyFill="1" applyBorder="1" applyAlignment="1">
      <alignment vertical="center"/>
    </xf>
    <xf numFmtId="0" fontId="51" fillId="34" borderId="10" xfId="0" applyFont="1" applyFill="1" applyBorder="1" applyAlignment="1">
      <alignment horizontal="center" vertical="center"/>
    </xf>
    <xf numFmtId="168" fontId="51" fillId="34" borderId="0" xfId="0" applyNumberFormat="1" applyFont="1" applyFill="1" applyAlignment="1">
      <alignment horizontal="center" vertical="center"/>
    </xf>
    <xf numFmtId="172" fontId="51" fillId="34" borderId="0" xfId="0" applyNumberFormat="1" applyFont="1" applyFill="1" applyAlignment="1">
      <alignment horizontal="left" vertical="center"/>
    </xf>
    <xf numFmtId="172" fontId="51" fillId="34" borderId="0" xfId="0" applyNumberFormat="1" applyFont="1" applyFill="1" applyAlignment="1">
      <alignment horizontal="center" vertical="center"/>
    </xf>
    <xf numFmtId="1" fontId="51" fillId="34" borderId="0" xfId="0" applyNumberFormat="1" applyFont="1" applyFill="1" applyAlignment="1">
      <alignment horizontal="center" vertical="center" wrapText="1"/>
    </xf>
    <xf numFmtId="172" fontId="52" fillId="34" borderId="0" xfId="0" applyNumberFormat="1" applyFont="1" applyFill="1" applyAlignment="1">
      <alignment horizontal="center" vertical="center"/>
    </xf>
    <xf numFmtId="168" fontId="52" fillId="34" borderId="0" xfId="0" applyNumberFormat="1" applyFont="1" applyFill="1" applyAlignment="1">
      <alignment horizontal="center" vertical="center"/>
    </xf>
    <xf numFmtId="0" fontId="52" fillId="34" borderId="0" xfId="0" applyFont="1" applyFill="1" applyAlignment="1">
      <alignment horizontal="center" vertical="center"/>
    </xf>
    <xf numFmtId="0" fontId="52" fillId="34" borderId="23" xfId="0" applyFont="1" applyFill="1" applyBorder="1" applyAlignment="1">
      <alignment horizontal="center" vertical="top" wrapText="1"/>
    </xf>
    <xf numFmtId="168" fontId="52" fillId="34" borderId="27" xfId="0" applyNumberFormat="1" applyFont="1" applyFill="1" applyBorder="1" applyAlignment="1">
      <alignment horizontal="center" vertical="top" wrapText="1"/>
    </xf>
    <xf numFmtId="0" fontId="52" fillId="34" borderId="25" xfId="0" applyFont="1" applyFill="1" applyBorder="1" applyAlignment="1">
      <alignment horizontal="center" vertical="top" wrapText="1"/>
    </xf>
    <xf numFmtId="0" fontId="18" fillId="28" borderId="22" xfId="0" applyFont="1" applyFill="1" applyBorder="1" applyAlignment="1">
      <alignment horizontal="center" vertical="center" wrapText="1"/>
    </xf>
    <xf numFmtId="0" fontId="35" fillId="35" borderId="28" xfId="0" applyFont="1" applyFill="1" applyBorder="1" applyAlignment="1">
      <alignment vertical="center"/>
    </xf>
    <xf numFmtId="0" fontId="35" fillId="35" borderId="0" xfId="0" applyFont="1" applyFill="1" applyAlignment="1">
      <alignment vertical="center"/>
    </xf>
    <xf numFmtId="0" fontId="23" fillId="35" borderId="10" xfId="0" applyFont="1" applyFill="1" applyBorder="1" applyAlignment="1">
      <alignment horizontal="center" vertical="center"/>
    </xf>
    <xf numFmtId="0" fontId="23" fillId="35" borderId="0" xfId="0" applyFont="1" applyFill="1" applyAlignment="1">
      <alignment horizontal="center" vertical="center"/>
    </xf>
    <xf numFmtId="168" fontId="23" fillId="35" borderId="0" xfId="0" applyNumberFormat="1" applyFont="1" applyFill="1" applyAlignment="1">
      <alignment horizontal="center" vertical="center"/>
    </xf>
    <xf numFmtId="172" fontId="23" fillId="35" borderId="0" xfId="0" applyNumberFormat="1" applyFont="1" applyFill="1" applyAlignment="1">
      <alignment horizontal="left" vertical="center"/>
    </xf>
    <xf numFmtId="172" fontId="23" fillId="35" borderId="0" xfId="0" applyNumberFormat="1" applyFont="1" applyFill="1" applyAlignment="1">
      <alignment horizontal="center" vertical="center"/>
    </xf>
    <xf numFmtId="172" fontId="23" fillId="35" borderId="0" xfId="0" applyNumberFormat="1" applyFont="1" applyFill="1" applyAlignment="1">
      <alignment horizontal="right" vertical="center"/>
    </xf>
    <xf numFmtId="1" fontId="23" fillId="35" borderId="0" xfId="0" applyNumberFormat="1" applyFont="1" applyFill="1" applyAlignment="1">
      <alignment horizontal="center" vertical="center" wrapText="1"/>
    </xf>
    <xf numFmtId="168" fontId="34" fillId="35" borderId="0" xfId="0" applyNumberFormat="1" applyFont="1" applyFill="1" applyAlignment="1">
      <alignment horizontal="center" vertical="center"/>
    </xf>
    <xf numFmtId="0" fontId="27" fillId="35" borderId="10" xfId="0" applyFont="1" applyFill="1" applyBorder="1" applyAlignment="1">
      <alignment horizontal="center" vertical="top" wrapText="1"/>
    </xf>
    <xf numFmtId="0" fontId="27" fillId="35" borderId="0" xfId="0" applyFont="1" applyFill="1" applyAlignment="1">
      <alignment horizontal="center" vertical="top" wrapText="1"/>
    </xf>
    <xf numFmtId="0" fontId="36" fillId="35" borderId="0" xfId="0" applyFont="1" applyFill="1" applyAlignment="1">
      <alignment horizontal="left" vertical="top" wrapText="1"/>
    </xf>
    <xf numFmtId="0" fontId="35" fillId="35" borderId="26" xfId="0" applyFont="1" applyFill="1" applyBorder="1" applyAlignment="1">
      <alignment vertical="center"/>
    </xf>
    <xf numFmtId="0" fontId="23" fillId="35" borderId="26" xfId="0" applyFont="1" applyFill="1" applyBorder="1" applyAlignment="1">
      <alignment horizontal="center" vertical="center"/>
    </xf>
    <xf numFmtId="0" fontId="27" fillId="35" borderId="26" xfId="0" applyFont="1" applyFill="1" applyBorder="1" applyAlignment="1">
      <alignment horizontal="center" vertical="top" wrapText="1"/>
    </xf>
    <xf numFmtId="0" fontId="37" fillId="35" borderId="28" xfId="0" applyFont="1" applyFill="1" applyBorder="1" applyAlignment="1">
      <alignment horizontal="center" vertical="center"/>
    </xf>
    <xf numFmtId="0" fontId="0" fillId="33" borderId="0" xfId="0" applyFill="1"/>
    <xf numFmtId="0" fontId="0" fillId="33" borderId="0" xfId="0" applyFill="1" applyAlignment="1">
      <alignment horizontal="center"/>
    </xf>
    <xf numFmtId="0" fontId="53" fillId="36" borderId="0" xfId="0" applyFont="1" applyFill="1"/>
    <xf numFmtId="0" fontId="53" fillId="36" borderId="0" xfId="0" applyFont="1" applyFill="1" applyAlignment="1">
      <alignment horizontal="center"/>
    </xf>
    <xf numFmtId="16" fontId="0" fillId="33" borderId="0" xfId="0" applyNumberFormat="1" applyFill="1" applyAlignment="1">
      <alignment horizontal="center"/>
    </xf>
    <xf numFmtId="165" fontId="0" fillId="33" borderId="0" xfId="1" applyFont="1" applyFill="1"/>
    <xf numFmtId="0" fontId="26" fillId="37" borderId="22" xfId="0" applyFont="1" applyFill="1" applyBorder="1" applyAlignment="1">
      <alignment horizontal="center" vertical="center" wrapText="1"/>
    </xf>
    <xf numFmtId="0" fontId="39" fillId="2" borderId="22" xfId="0" applyFont="1" applyFill="1" applyBorder="1" applyAlignment="1">
      <alignment horizontal="center" vertical="center"/>
    </xf>
    <xf numFmtId="0" fontId="16" fillId="22" borderId="21" xfId="0" applyFont="1" applyFill="1" applyBorder="1" applyAlignment="1">
      <alignment horizontal="center" vertical="center" wrapText="1"/>
    </xf>
    <xf numFmtId="171" fontId="16" fillId="22" borderId="21" xfId="0" applyNumberFormat="1" applyFont="1" applyFill="1" applyBorder="1" applyAlignment="1">
      <alignment horizontal="center" vertical="center" wrapText="1"/>
    </xf>
    <xf numFmtId="0" fontId="54" fillId="38" borderId="22" xfId="0" applyFont="1" applyFill="1" applyBorder="1" applyAlignment="1">
      <alignment horizontal="center" vertical="center" wrapText="1"/>
    </xf>
    <xf numFmtId="0" fontId="1" fillId="0" borderId="0" xfId="0" applyFont="1"/>
    <xf numFmtId="174" fontId="40" fillId="40" borderId="22" xfId="0" applyNumberFormat="1" applyFont="1" applyFill="1" applyBorder="1" applyAlignment="1">
      <alignment horizontal="center" vertical="center" wrapText="1"/>
    </xf>
    <xf numFmtId="0" fontId="56" fillId="41" borderId="22" xfId="0" applyFont="1" applyFill="1" applyBorder="1" applyAlignment="1">
      <alignment horizontal="center" vertical="center" wrapText="1"/>
    </xf>
    <xf numFmtId="0" fontId="56" fillId="42" borderId="22" xfId="0" applyFont="1" applyFill="1" applyBorder="1" applyAlignment="1">
      <alignment horizontal="center" vertical="center" wrapText="1"/>
    </xf>
    <xf numFmtId="0" fontId="26" fillId="41" borderId="22" xfId="0" applyFont="1" applyFill="1" applyBorder="1" applyAlignment="1">
      <alignment horizontal="center" vertical="center" wrapText="1"/>
    </xf>
    <xf numFmtId="0" fontId="56" fillId="22" borderId="21" xfId="0" applyFont="1" applyFill="1" applyBorder="1" applyAlignment="1">
      <alignment horizontal="center" vertical="center" wrapText="1"/>
    </xf>
    <xf numFmtId="171" fontId="56" fillId="22" borderId="21" xfId="0" applyNumberFormat="1" applyFont="1" applyFill="1" applyBorder="1" applyAlignment="1">
      <alignment horizontal="center" vertical="center" wrapText="1"/>
    </xf>
    <xf numFmtId="0" fontId="55" fillId="28" borderId="22" xfId="0" applyFont="1" applyFill="1" applyBorder="1" applyAlignment="1">
      <alignment horizontal="center" vertical="center"/>
    </xf>
    <xf numFmtId="0" fontId="55" fillId="43" borderId="22" xfId="0" applyFont="1" applyFill="1" applyBorder="1" applyAlignment="1">
      <alignment horizontal="center" vertical="center"/>
    </xf>
    <xf numFmtId="0" fontId="55" fillId="41" borderId="22" xfId="0" applyFont="1" applyFill="1" applyBorder="1" applyAlignment="1">
      <alignment horizontal="center" vertical="center"/>
    </xf>
    <xf numFmtId="0" fontId="55" fillId="44" borderId="22" xfId="0" applyFont="1" applyFill="1" applyBorder="1" applyAlignment="1">
      <alignment horizontal="center" vertical="center"/>
    </xf>
    <xf numFmtId="0" fontId="58" fillId="45" borderId="22" xfId="0" applyFont="1" applyFill="1" applyBorder="1" applyAlignment="1">
      <alignment horizontal="center" vertical="center"/>
    </xf>
    <xf numFmtId="0" fontId="59" fillId="45" borderId="22" xfId="0" applyFont="1" applyFill="1" applyBorder="1" applyAlignment="1">
      <alignment horizontal="center" vertical="center"/>
    </xf>
    <xf numFmtId="165" fontId="55" fillId="41" borderId="22" xfId="1" applyFont="1" applyFill="1" applyBorder="1" applyAlignment="1">
      <alignment horizontal="center" vertical="center"/>
    </xf>
    <xf numFmtId="165" fontId="55" fillId="44" borderId="22" xfId="1" applyFont="1" applyFill="1" applyBorder="1" applyAlignment="1">
      <alignment horizontal="center" vertical="center"/>
    </xf>
    <xf numFmtId="165" fontId="55" fillId="43" borderId="22" xfId="1" applyFont="1" applyFill="1" applyBorder="1" applyAlignment="1">
      <alignment horizontal="center" vertical="center"/>
    </xf>
    <xf numFmtId="165" fontId="60" fillId="41" borderId="22" xfId="1" applyFont="1" applyFill="1" applyBorder="1" applyAlignment="1">
      <alignment horizontal="center" vertical="center"/>
    </xf>
    <xf numFmtId="165" fontId="60" fillId="44" borderId="22" xfId="1" applyFont="1" applyFill="1" applyBorder="1" applyAlignment="1">
      <alignment horizontal="center" vertical="center"/>
    </xf>
    <xf numFmtId="165" fontId="60" fillId="43" borderId="22" xfId="1" applyFont="1" applyFill="1" applyBorder="1" applyAlignment="1">
      <alignment horizontal="center" vertical="center"/>
    </xf>
    <xf numFmtId="165" fontId="0" fillId="33" borderId="0" xfId="0" applyNumberFormat="1" applyFill="1"/>
    <xf numFmtId="165" fontId="0" fillId="46" borderId="36" xfId="0" applyNumberFormat="1" applyFill="1" applyBorder="1"/>
    <xf numFmtId="165" fontId="0" fillId="46" borderId="35" xfId="0" applyNumberFormat="1" applyFill="1" applyBorder="1"/>
    <xf numFmtId="0" fontId="55" fillId="47" borderId="22" xfId="0" applyFont="1" applyFill="1" applyBorder="1" applyAlignment="1">
      <alignment horizontal="center" vertical="center"/>
    </xf>
    <xf numFmtId="165" fontId="60" fillId="47" borderId="22" xfId="1" applyFont="1" applyFill="1" applyBorder="1" applyAlignment="1">
      <alignment horizontal="center" vertical="center"/>
    </xf>
    <xf numFmtId="165" fontId="55" fillId="47" borderId="22" xfId="1" applyFont="1" applyFill="1" applyBorder="1" applyAlignment="1">
      <alignment horizontal="center" vertical="center"/>
    </xf>
    <xf numFmtId="0" fontId="61" fillId="45" borderId="22" xfId="0" applyFont="1" applyFill="1" applyBorder="1" applyAlignment="1">
      <alignment horizontal="center" vertical="center"/>
    </xf>
    <xf numFmtId="0" fontId="52" fillId="34" borderId="27" xfId="0" applyFont="1" applyFill="1" applyBorder="1" applyAlignment="1">
      <alignment horizontal="center" vertical="top" wrapText="1"/>
    </xf>
    <xf numFmtId="172" fontId="51" fillId="34" borderId="0" xfId="0" applyNumberFormat="1" applyFont="1" applyFill="1" applyAlignment="1">
      <alignment horizontal="right" vertical="center"/>
    </xf>
    <xf numFmtId="0" fontId="51" fillId="34" borderId="0" xfId="0" applyFont="1" applyFill="1" applyAlignment="1">
      <alignment horizontal="center" vertical="center"/>
    </xf>
    <xf numFmtId="0" fontId="51" fillId="34" borderId="26" xfId="0" applyFont="1" applyFill="1" applyBorder="1" applyAlignment="1">
      <alignment horizontal="center" vertical="center"/>
    </xf>
    <xf numFmtId="0" fontId="49" fillId="34" borderId="28" xfId="0" applyFont="1" applyFill="1" applyBorder="1" applyAlignment="1">
      <alignment horizontal="right" vertical="center"/>
    </xf>
    <xf numFmtId="0" fontId="49" fillId="34" borderId="0" xfId="0" applyFont="1" applyFill="1" applyAlignment="1">
      <alignment horizontal="right" vertical="center"/>
    </xf>
    <xf numFmtId="0" fontId="62" fillId="20" borderId="22" xfId="0" applyFont="1" applyFill="1" applyBorder="1" applyAlignment="1">
      <alignment horizontal="center" vertical="center"/>
    </xf>
    <xf numFmtId="0" fontId="18" fillId="41" borderId="22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 wrapText="1"/>
    </xf>
    <xf numFmtId="174" fontId="24" fillId="20" borderId="0" xfId="0" applyNumberFormat="1" applyFont="1" applyFill="1" applyAlignment="1">
      <alignment vertical="center"/>
    </xf>
    <xf numFmtId="171" fontId="69" fillId="48" borderId="22" xfId="0" applyNumberFormat="1" applyFont="1" applyFill="1" applyBorder="1" applyAlignment="1">
      <alignment horizontal="center" vertical="center" wrapText="1"/>
    </xf>
    <xf numFmtId="0" fontId="64" fillId="49" borderId="28" xfId="0" applyFont="1" applyFill="1" applyBorder="1" applyAlignment="1">
      <alignment horizontal="right" vertical="center"/>
    </xf>
    <xf numFmtId="0" fontId="65" fillId="49" borderId="28" xfId="0" applyFont="1" applyFill="1" applyBorder="1" applyAlignment="1">
      <alignment horizontal="center" vertical="center"/>
    </xf>
    <xf numFmtId="0" fontId="63" fillId="49" borderId="28" xfId="0" applyFont="1" applyFill="1" applyBorder="1" applyAlignment="1">
      <alignment vertical="center"/>
    </xf>
    <xf numFmtId="0" fontId="63" fillId="49" borderId="29" xfId="0" applyFont="1" applyFill="1" applyBorder="1" applyAlignment="1">
      <alignment vertical="center"/>
    </xf>
    <xf numFmtId="0" fontId="64" fillId="49" borderId="0" xfId="0" applyFont="1" applyFill="1" applyAlignment="1">
      <alignment horizontal="right" vertical="center"/>
    </xf>
    <xf numFmtId="0" fontId="65" fillId="49" borderId="0" xfId="0" applyFont="1" applyFill="1" applyAlignment="1">
      <alignment horizontal="center" vertical="center"/>
    </xf>
    <xf numFmtId="0" fontId="63" fillId="49" borderId="0" xfId="0" applyFont="1" applyFill="1" applyAlignment="1">
      <alignment vertical="center"/>
    </xf>
    <xf numFmtId="22" fontId="68" fillId="49" borderId="26" xfId="0" applyNumberFormat="1" applyFont="1" applyFill="1" applyBorder="1" applyAlignment="1">
      <alignment horizontal="center" vertical="center"/>
    </xf>
    <xf numFmtId="0" fontId="63" fillId="49" borderId="26" xfId="0" applyFont="1" applyFill="1" applyBorder="1" applyAlignment="1">
      <alignment vertical="center"/>
    </xf>
    <xf numFmtId="0" fontId="66" fillId="49" borderId="10" xfId="0" applyFont="1" applyFill="1" applyBorder="1" applyAlignment="1">
      <alignment horizontal="center" vertical="center"/>
    </xf>
    <xf numFmtId="0" fontId="66" fillId="49" borderId="0" xfId="0" applyFont="1" applyFill="1" applyAlignment="1">
      <alignment horizontal="center" vertical="center"/>
    </xf>
    <xf numFmtId="168" fontId="66" fillId="49" borderId="0" xfId="0" applyNumberFormat="1" applyFont="1" applyFill="1" applyAlignment="1">
      <alignment horizontal="center" vertical="center"/>
    </xf>
    <xf numFmtId="172" fontId="66" fillId="49" borderId="0" xfId="0" applyNumberFormat="1" applyFont="1" applyFill="1" applyAlignment="1">
      <alignment horizontal="left" vertical="center"/>
    </xf>
    <xf numFmtId="172" fontId="66" fillId="49" borderId="0" xfId="0" applyNumberFormat="1" applyFont="1" applyFill="1" applyAlignment="1">
      <alignment horizontal="center" vertical="center"/>
    </xf>
    <xf numFmtId="172" fontId="66" fillId="49" borderId="0" xfId="0" applyNumberFormat="1" applyFont="1" applyFill="1" applyAlignment="1">
      <alignment horizontal="right" vertical="center"/>
    </xf>
    <xf numFmtId="1" fontId="66" fillId="49" borderId="0" xfId="0" applyNumberFormat="1" applyFont="1" applyFill="1" applyAlignment="1">
      <alignment horizontal="center" vertical="center" wrapText="1"/>
    </xf>
    <xf numFmtId="172" fontId="67" fillId="49" borderId="0" xfId="0" applyNumberFormat="1" applyFont="1" applyFill="1" applyAlignment="1">
      <alignment horizontal="center" vertical="center"/>
    </xf>
    <xf numFmtId="168" fontId="67" fillId="49" borderId="0" xfId="0" applyNumberFormat="1" applyFont="1" applyFill="1" applyAlignment="1">
      <alignment horizontal="center" vertical="center"/>
    </xf>
    <xf numFmtId="0" fontId="67" fillId="49" borderId="0" xfId="0" applyFont="1" applyFill="1" applyAlignment="1">
      <alignment horizontal="center" vertical="center"/>
    </xf>
    <xf numFmtId="0" fontId="66" fillId="49" borderId="26" xfId="0" applyFont="1" applyFill="1" applyBorder="1" applyAlignment="1">
      <alignment horizontal="center" vertical="center"/>
    </xf>
    <xf numFmtId="0" fontId="67" fillId="49" borderId="23" xfId="0" applyFont="1" applyFill="1" applyBorder="1" applyAlignment="1">
      <alignment horizontal="center" vertical="top" wrapText="1"/>
    </xf>
    <xf numFmtId="0" fontId="67" fillId="49" borderId="27" xfId="0" applyFont="1" applyFill="1" applyBorder="1" applyAlignment="1">
      <alignment horizontal="center" vertical="top" wrapText="1"/>
    </xf>
    <xf numFmtId="174" fontId="67" fillId="49" borderId="27" xfId="0" applyNumberFormat="1" applyFont="1" applyFill="1" applyBorder="1" applyAlignment="1">
      <alignment horizontal="center" vertical="top" wrapText="1"/>
    </xf>
    <xf numFmtId="0" fontId="67" fillId="49" borderId="25" xfId="0" applyFont="1" applyFill="1" applyBorder="1" applyAlignment="1">
      <alignment horizontal="center" vertical="top" wrapText="1"/>
    </xf>
    <xf numFmtId="3" fontId="40" fillId="46" borderId="22" xfId="0" applyNumberFormat="1" applyFont="1" applyFill="1" applyBorder="1" applyAlignment="1">
      <alignment horizontal="center" vertical="center" wrapText="1"/>
    </xf>
    <xf numFmtId="0" fontId="56" fillId="28" borderId="22" xfId="0" applyFont="1" applyFill="1" applyBorder="1" applyAlignment="1">
      <alignment horizontal="center" vertical="center" wrapText="1"/>
    </xf>
    <xf numFmtId="0" fontId="56" fillId="50" borderId="22" xfId="0" applyFont="1" applyFill="1" applyBorder="1" applyAlignment="1">
      <alignment horizontal="center" vertical="center" wrapText="1"/>
    </xf>
    <xf numFmtId="0" fontId="1" fillId="46" borderId="36" xfId="0" applyFont="1" applyFill="1" applyBorder="1" applyAlignment="1">
      <alignment horizontal="right"/>
    </xf>
    <xf numFmtId="0" fontId="71" fillId="28" borderId="0" xfId="0" applyFont="1" applyFill="1" applyAlignment="1">
      <alignment vertical="center"/>
    </xf>
    <xf numFmtId="14" fontId="71" fillId="28" borderId="0" xfId="0" applyNumberFormat="1" applyFont="1" applyFill="1" applyAlignment="1">
      <alignment vertical="center"/>
    </xf>
    <xf numFmtId="165" fontId="71" fillId="28" borderId="0" xfId="1" applyFont="1" applyFill="1" applyAlignment="1">
      <alignment vertical="center"/>
    </xf>
    <xf numFmtId="175" fontId="71" fillId="28" borderId="0" xfId="0" applyNumberFormat="1" applyFont="1" applyFill="1" applyAlignment="1">
      <alignment vertical="center"/>
    </xf>
    <xf numFmtId="0" fontId="71" fillId="28" borderId="0" xfId="0" applyFont="1" applyFill="1" applyAlignment="1">
      <alignment horizontal="right" vertical="center"/>
    </xf>
    <xf numFmtId="176" fontId="0" fillId="46" borderId="36" xfId="0" applyNumberFormat="1" applyFill="1" applyBorder="1"/>
    <xf numFmtId="176" fontId="0" fillId="46" borderId="35" xfId="0" applyNumberFormat="1" applyFill="1" applyBorder="1"/>
    <xf numFmtId="166" fontId="66" fillId="49" borderId="27" xfId="0" applyNumberFormat="1" applyFont="1" applyFill="1" applyBorder="1" applyAlignment="1">
      <alignment horizontal="center" vertical="center" wrapText="1"/>
    </xf>
    <xf numFmtId="0" fontId="66" fillId="49" borderId="0" xfId="0" applyFont="1" applyFill="1" applyAlignment="1">
      <alignment vertical="center"/>
    </xf>
    <xf numFmtId="0" fontId="66" fillId="49" borderId="26" xfId="0" applyFont="1" applyFill="1" applyBorder="1" applyAlignment="1">
      <alignment vertical="center"/>
    </xf>
    <xf numFmtId="0" fontId="72" fillId="2" borderId="22" xfId="0" applyFont="1" applyFill="1" applyBorder="1" applyAlignment="1">
      <alignment horizontal="center" vertical="center" wrapText="1"/>
    </xf>
    <xf numFmtId="0" fontId="72" fillId="2" borderId="22" xfId="0" applyFont="1" applyFill="1" applyBorder="1" applyAlignment="1">
      <alignment horizontal="center" vertical="center"/>
    </xf>
    <xf numFmtId="1" fontId="73" fillId="20" borderId="23" xfId="0" applyNumberFormat="1" applyFont="1" applyFill="1" applyBorder="1" applyAlignment="1">
      <alignment horizontal="center" vertical="center" wrapText="1"/>
    </xf>
    <xf numFmtId="0" fontId="74" fillId="2" borderId="22" xfId="0" applyFont="1" applyFill="1" applyBorder="1" applyAlignment="1">
      <alignment horizontal="center" vertical="center"/>
    </xf>
    <xf numFmtId="0" fontId="56" fillId="51" borderId="0" xfId="0" applyFont="1" applyFill="1" applyAlignment="1">
      <alignment horizontal="center" vertical="center"/>
    </xf>
    <xf numFmtId="0" fontId="20" fillId="51" borderId="0" xfId="0" applyFont="1" applyFill="1" applyAlignment="1">
      <alignment horizontal="center" vertical="center"/>
    </xf>
    <xf numFmtId="0" fontId="76" fillId="51" borderId="0" xfId="0" applyFont="1" applyFill="1" applyAlignment="1">
      <alignment horizontal="center" vertical="center"/>
    </xf>
    <xf numFmtId="0" fontId="56" fillId="33" borderId="5" xfId="0" applyFont="1" applyFill="1" applyBorder="1" applyAlignment="1">
      <alignment horizontal="center" vertical="center"/>
    </xf>
    <xf numFmtId="0" fontId="56" fillId="33" borderId="1" xfId="0" applyFont="1" applyFill="1" applyBorder="1" applyAlignment="1">
      <alignment horizontal="center" vertical="center"/>
    </xf>
    <xf numFmtId="0" fontId="21" fillId="31" borderId="16" xfId="0" applyFont="1" applyFill="1" applyBorder="1" applyAlignment="1">
      <alignment horizontal="center" vertical="center" wrapText="1"/>
    </xf>
    <xf numFmtId="0" fontId="78" fillId="31" borderId="37" xfId="0" applyFont="1" applyFill="1" applyBorder="1" applyAlignment="1">
      <alignment vertical="center" wrapText="1"/>
    </xf>
    <xf numFmtId="0" fontId="80" fillId="48" borderId="37" xfId="0" applyFont="1" applyFill="1" applyBorder="1" applyAlignment="1">
      <alignment horizontal="right" vertical="center" wrapText="1"/>
    </xf>
    <xf numFmtId="0" fontId="15" fillId="5" borderId="40" xfId="0" applyFont="1" applyFill="1" applyBorder="1" applyAlignment="1">
      <alignment horizontal="center" vertical="center"/>
    </xf>
    <xf numFmtId="0" fontId="82" fillId="48" borderId="14" xfId="0" applyFont="1" applyFill="1" applyBorder="1" applyAlignment="1">
      <alignment horizontal="center" vertical="center" wrapText="1"/>
    </xf>
    <xf numFmtId="0" fontId="82" fillId="45" borderId="14" xfId="0" applyFont="1" applyFill="1" applyBorder="1" applyAlignment="1">
      <alignment horizontal="center" vertical="center" wrapText="1"/>
    </xf>
    <xf numFmtId="0" fontId="23" fillId="30" borderId="14" xfId="0" applyFont="1" applyFill="1" applyBorder="1" applyAlignment="1">
      <alignment horizontal="center" vertical="center" wrapText="1"/>
    </xf>
    <xf numFmtId="0" fontId="24" fillId="25" borderId="14" xfId="0" applyFont="1" applyFill="1" applyBorder="1" applyAlignment="1">
      <alignment horizontal="center" vertical="center"/>
    </xf>
    <xf numFmtId="0" fontId="36" fillId="21" borderId="14" xfId="0" applyFont="1" applyFill="1" applyBorder="1" applyAlignment="1">
      <alignment horizontal="center" vertical="center"/>
    </xf>
    <xf numFmtId="0" fontId="25" fillId="26" borderId="14" xfId="0" applyFont="1" applyFill="1" applyBorder="1" applyAlignment="1">
      <alignment horizontal="center" vertical="center"/>
    </xf>
    <xf numFmtId="171" fontId="25" fillId="26" borderId="14" xfId="0" applyNumberFormat="1" applyFont="1" applyFill="1" applyBorder="1" applyAlignment="1">
      <alignment horizontal="center" vertical="center"/>
    </xf>
    <xf numFmtId="0" fontId="20" fillId="24" borderId="14" xfId="0" applyFont="1" applyFill="1" applyBorder="1" applyAlignment="1">
      <alignment horizontal="center" vertical="center" wrapText="1"/>
    </xf>
    <xf numFmtId="0" fontId="20" fillId="24" borderId="41" xfId="0" applyFont="1" applyFill="1" applyBorder="1" applyAlignment="1">
      <alignment horizontal="center" vertical="center" wrapText="1"/>
    </xf>
    <xf numFmtId="0" fontId="83" fillId="52" borderId="0" xfId="0" applyFont="1" applyFill="1" applyAlignment="1">
      <alignment horizontal="center" vertical="center" wrapText="1"/>
    </xf>
    <xf numFmtId="0" fontId="56" fillId="0" borderId="22" xfId="0" applyFont="1" applyBorder="1" applyAlignment="1" applyProtection="1">
      <alignment horizontal="center" vertical="center"/>
      <protection locked="0"/>
    </xf>
    <xf numFmtId="0" fontId="18" fillId="53" borderId="22" xfId="0" applyFont="1" applyFill="1" applyBorder="1" applyAlignment="1">
      <alignment horizontal="center" vertical="center" wrapText="1"/>
    </xf>
    <xf numFmtId="177" fontId="56" fillId="54" borderId="22" xfId="1" applyNumberFormat="1" applyFont="1" applyFill="1" applyBorder="1" applyAlignment="1">
      <alignment horizontal="center" vertical="center" wrapText="1"/>
    </xf>
    <xf numFmtId="0" fontId="85" fillId="52" borderId="0" xfId="0" applyFont="1" applyFill="1" applyAlignment="1">
      <alignment horizontal="center" vertical="center" wrapText="1"/>
    </xf>
    <xf numFmtId="0" fontId="86" fillId="55" borderId="0" xfId="0" applyFont="1" applyFill="1" applyAlignment="1">
      <alignment horizontal="center" vertical="center" wrapText="1"/>
    </xf>
    <xf numFmtId="1" fontId="86" fillId="55" borderId="0" xfId="0" applyNumberFormat="1" applyFont="1" applyFill="1" applyAlignment="1">
      <alignment horizontal="center" vertical="center" wrapText="1"/>
    </xf>
    <xf numFmtId="174" fontId="57" fillId="40" borderId="22" xfId="0" applyNumberFormat="1" applyFont="1" applyFill="1" applyBorder="1" applyAlignment="1" applyProtection="1">
      <alignment horizontal="center" vertical="center" wrapText="1"/>
      <protection locked="0"/>
    </xf>
    <xf numFmtId="178" fontId="84" fillId="45" borderId="22" xfId="1" applyNumberFormat="1" applyFont="1" applyFill="1" applyBorder="1" applyAlignment="1">
      <alignment horizontal="center" vertical="center" wrapText="1"/>
    </xf>
    <xf numFmtId="0" fontId="56" fillId="55" borderId="0" xfId="0" applyFont="1" applyFill="1" applyAlignment="1">
      <alignment horizontal="center" vertical="center" wrapText="1"/>
    </xf>
    <xf numFmtId="10" fontId="56" fillId="55" borderId="0" xfId="4" applyNumberFormat="1" applyFont="1" applyFill="1" applyAlignment="1">
      <alignment horizontal="center" vertical="center" wrapText="1"/>
    </xf>
    <xf numFmtId="179" fontId="56" fillId="55" borderId="0" xfId="4" applyNumberFormat="1" applyFont="1" applyFill="1" applyAlignment="1">
      <alignment horizontal="center" vertical="center" wrapText="1"/>
    </xf>
    <xf numFmtId="171" fontId="87" fillId="56" borderId="21" xfId="0" applyNumberFormat="1" applyFont="1" applyFill="1" applyBorder="1" applyAlignment="1">
      <alignment horizontal="center" wrapText="1"/>
    </xf>
    <xf numFmtId="0" fontId="26" fillId="53" borderId="22" xfId="0" applyFont="1" applyFill="1" applyBorder="1" applyAlignment="1">
      <alignment horizontal="center" vertical="center" wrapText="1"/>
    </xf>
    <xf numFmtId="173" fontId="18" fillId="28" borderId="22" xfId="1" applyNumberFormat="1" applyFont="1" applyFill="1" applyBorder="1" applyAlignment="1">
      <alignment horizontal="center" vertical="center" wrapText="1"/>
    </xf>
    <xf numFmtId="0" fontId="56" fillId="57" borderId="22" xfId="0" applyFont="1" applyFill="1" applyBorder="1" applyAlignment="1">
      <alignment horizontal="center" vertical="center" wrapText="1"/>
    </xf>
    <xf numFmtId="0" fontId="18" fillId="57" borderId="22" xfId="0" applyFont="1" applyFill="1" applyBorder="1" applyAlignment="1">
      <alignment horizontal="center" vertical="center" wrapText="1"/>
    </xf>
    <xf numFmtId="173" fontId="18" fillId="57" borderId="22" xfId="1" applyNumberFormat="1" applyFont="1" applyFill="1" applyBorder="1" applyAlignment="1">
      <alignment horizontal="center" vertical="center" wrapText="1"/>
    </xf>
    <xf numFmtId="0" fontId="92" fillId="58" borderId="24" xfId="0" applyFont="1" applyFill="1" applyBorder="1" applyAlignment="1">
      <alignment horizontal="center" vertical="center"/>
    </xf>
    <xf numFmtId="1" fontId="57" fillId="40" borderId="22" xfId="0" applyNumberFormat="1" applyFont="1" applyFill="1" applyBorder="1" applyAlignment="1" applyProtection="1">
      <alignment horizontal="center" vertical="center" wrapText="1"/>
      <protection locked="0"/>
    </xf>
    <xf numFmtId="177" fontId="56" fillId="57" borderId="22" xfId="1" applyNumberFormat="1" applyFont="1" applyFill="1" applyBorder="1" applyAlignment="1">
      <alignment horizontal="center" vertical="center" wrapText="1"/>
    </xf>
    <xf numFmtId="0" fontId="93" fillId="28" borderId="20" xfId="0" applyFont="1" applyFill="1" applyBorder="1" applyAlignment="1" applyProtection="1">
      <alignment horizontal="center" vertical="center" wrapText="1"/>
      <protection locked="0"/>
    </xf>
    <xf numFmtId="0" fontId="56" fillId="0" borderId="22" xfId="0" applyFont="1" applyBorder="1" applyAlignment="1" applyProtection="1">
      <alignment horizontal="center" vertical="center" wrapText="1"/>
      <protection locked="0"/>
    </xf>
    <xf numFmtId="0" fontId="95" fillId="20" borderId="0" xfId="0" applyFont="1" applyFill="1" applyAlignment="1">
      <alignment vertical="center"/>
    </xf>
    <xf numFmtId="0" fontId="96" fillId="20" borderId="0" xfId="0" applyFont="1" applyFill="1" applyAlignment="1">
      <alignment vertical="center"/>
    </xf>
    <xf numFmtId="171" fontId="24" fillId="20" borderId="0" xfId="0" applyNumberFormat="1" applyFont="1" applyFill="1" applyAlignment="1">
      <alignment vertical="center"/>
    </xf>
    <xf numFmtId="49" fontId="26" fillId="20" borderId="0" xfId="0" applyNumberFormat="1" applyFont="1" applyFill="1" applyAlignment="1">
      <alignment vertical="center"/>
    </xf>
    <xf numFmtId="172" fontId="66" fillId="61" borderId="0" xfId="0" applyNumberFormat="1" applyFont="1" applyFill="1" applyAlignment="1">
      <alignment horizontal="center" vertical="center"/>
    </xf>
    <xf numFmtId="0" fontId="66" fillId="61" borderId="0" xfId="0" applyFont="1" applyFill="1" applyAlignment="1">
      <alignment horizontal="center" vertical="center"/>
    </xf>
    <xf numFmtId="168" fontId="66" fillId="61" borderId="0" xfId="0" applyNumberFormat="1" applyFont="1" applyFill="1" applyAlignment="1">
      <alignment horizontal="center" vertical="center"/>
    </xf>
    <xf numFmtId="172" fontId="66" fillId="61" borderId="0" xfId="0" applyNumberFormat="1" applyFont="1" applyFill="1" applyAlignment="1">
      <alignment horizontal="left" vertical="center"/>
    </xf>
    <xf numFmtId="0" fontId="94" fillId="61" borderId="27" xfId="0" applyFont="1" applyFill="1" applyBorder="1" applyAlignment="1">
      <alignment vertical="center"/>
    </xf>
    <xf numFmtId="0" fontId="74" fillId="51" borderId="0" xfId="0" applyFont="1" applyFill="1" applyAlignment="1">
      <alignment horizontal="center" vertical="center"/>
    </xf>
    <xf numFmtId="0" fontId="74" fillId="51" borderId="0" xfId="0" applyFont="1" applyFill="1" applyAlignment="1">
      <alignment horizontal="left" vertical="center"/>
    </xf>
    <xf numFmtId="0" fontId="105" fillId="51" borderId="0" xfId="0" applyFont="1" applyFill="1" applyAlignment="1">
      <alignment horizontal="center" vertical="center"/>
    </xf>
    <xf numFmtId="0" fontId="107" fillId="64" borderId="0" xfId="0" applyFont="1" applyFill="1" applyAlignment="1">
      <alignment horizontal="center" vertical="center"/>
    </xf>
    <xf numFmtId="0" fontId="108" fillId="64" borderId="0" xfId="0" applyFont="1" applyFill="1" applyAlignment="1">
      <alignment horizontal="center" vertical="center"/>
    </xf>
    <xf numFmtId="0" fontId="109" fillId="64" borderId="0" xfId="0" applyFont="1" applyFill="1" applyAlignment="1">
      <alignment horizontal="center" vertical="center"/>
    </xf>
    <xf numFmtId="0" fontId="110" fillId="64" borderId="0" xfId="0" applyFont="1" applyFill="1" applyAlignment="1">
      <alignment horizontal="right" vertical="center"/>
    </xf>
    <xf numFmtId="0" fontId="110" fillId="64" borderId="0" xfId="0" applyFont="1" applyFill="1" applyAlignment="1">
      <alignment horizontal="center" vertical="center"/>
    </xf>
    <xf numFmtId="0" fontId="106" fillId="60" borderId="0" xfId="0" applyFont="1" applyFill="1" applyAlignment="1">
      <alignment horizontal="center" vertical="center"/>
    </xf>
    <xf numFmtId="0" fontId="114" fillId="64" borderId="0" xfId="0" applyFont="1" applyFill="1" applyAlignment="1">
      <alignment horizontal="right" vertical="center"/>
    </xf>
    <xf numFmtId="165" fontId="114" fillId="64" borderId="0" xfId="1" applyFont="1" applyFill="1" applyAlignment="1">
      <alignment horizontal="right" vertical="center"/>
    </xf>
    <xf numFmtId="164" fontId="106" fillId="60" borderId="0" xfId="0" applyNumberFormat="1" applyFont="1" applyFill="1" applyAlignment="1">
      <alignment horizontal="center" vertical="center"/>
    </xf>
    <xf numFmtId="0" fontId="109" fillId="64" borderId="0" xfId="0" applyFont="1" applyFill="1" applyAlignment="1">
      <alignment vertical="center"/>
    </xf>
    <xf numFmtId="180" fontId="108" fillId="64" borderId="0" xfId="0" applyNumberFormat="1" applyFont="1" applyFill="1" applyAlignment="1">
      <alignment horizontal="center" vertical="center"/>
    </xf>
    <xf numFmtId="173" fontId="109" fillId="64" borderId="0" xfId="0" applyNumberFormat="1" applyFont="1" applyFill="1" applyAlignment="1">
      <alignment horizontal="center" vertical="center"/>
    </xf>
    <xf numFmtId="165" fontId="114" fillId="64" borderId="0" xfId="1" applyFont="1" applyFill="1" applyBorder="1" applyAlignment="1">
      <alignment horizontal="right" vertical="center"/>
    </xf>
    <xf numFmtId="49" fontId="107" fillId="0" borderId="24" xfId="0" applyNumberFormat="1" applyFont="1" applyBorder="1" applyAlignment="1">
      <alignment horizontal="center" vertical="center"/>
    </xf>
    <xf numFmtId="173" fontId="115" fillId="54" borderId="45" xfId="0" applyNumberFormat="1" applyFont="1" applyFill="1" applyBorder="1" applyAlignment="1">
      <alignment horizontal="center" vertical="center"/>
    </xf>
    <xf numFmtId="173" fontId="107" fillId="64" borderId="0" xfId="0" applyNumberFormat="1" applyFont="1" applyFill="1" applyAlignment="1">
      <alignment horizontal="center" vertical="center"/>
    </xf>
    <xf numFmtId="173" fontId="110" fillId="64" borderId="0" xfId="0" applyNumberFormat="1" applyFont="1" applyFill="1" applyAlignment="1">
      <alignment horizontal="right" vertical="center"/>
    </xf>
    <xf numFmtId="173" fontId="110" fillId="64" borderId="0" xfId="0" applyNumberFormat="1" applyFont="1" applyFill="1" applyAlignment="1">
      <alignment horizontal="center" vertical="center"/>
    </xf>
    <xf numFmtId="0" fontId="116" fillId="59" borderId="32" xfId="0" applyFont="1" applyFill="1" applyBorder="1" applyAlignment="1">
      <alignment horizontal="left" vertical="center" indent="1"/>
    </xf>
    <xf numFmtId="0" fontId="116" fillId="59" borderId="46" xfId="0" applyFont="1" applyFill="1" applyBorder="1" applyAlignment="1">
      <alignment horizontal="left" vertical="center" indent="1"/>
    </xf>
    <xf numFmtId="0" fontId="116" fillId="59" borderId="47" xfId="0" applyFont="1" applyFill="1" applyBorder="1" applyAlignment="1">
      <alignment horizontal="left" vertical="center" indent="1"/>
    </xf>
    <xf numFmtId="168" fontId="112" fillId="2" borderId="24" xfId="0" applyNumberFormat="1" applyFont="1" applyFill="1" applyBorder="1" applyAlignment="1">
      <alignment horizontal="center" vertical="center"/>
    </xf>
    <xf numFmtId="0" fontId="117" fillId="51" borderId="22" xfId="0" applyFont="1" applyFill="1" applyBorder="1" applyAlignment="1" applyProtection="1">
      <alignment horizontal="center" vertical="center"/>
      <protection locked="0"/>
    </xf>
    <xf numFmtId="0" fontId="113" fillId="41" borderId="22" xfId="0" applyFont="1" applyFill="1" applyBorder="1" applyAlignment="1" applyProtection="1">
      <alignment horizontal="center" vertical="center"/>
      <protection locked="0"/>
    </xf>
    <xf numFmtId="0" fontId="112" fillId="2" borderId="22" xfId="0" applyFont="1" applyFill="1" applyBorder="1" applyAlignment="1">
      <alignment horizontal="center" vertical="center"/>
    </xf>
    <xf numFmtId="173" fontId="118" fillId="2" borderId="22" xfId="0" applyNumberFormat="1" applyFont="1" applyFill="1" applyBorder="1" applyAlignment="1">
      <alignment horizontal="center" vertical="center"/>
    </xf>
    <xf numFmtId="173" fontId="119" fillId="3" borderId="22" xfId="0" applyNumberFormat="1" applyFont="1" applyFill="1" applyBorder="1" applyAlignment="1" applyProtection="1">
      <alignment horizontal="center" vertical="center"/>
      <protection locked="0"/>
    </xf>
    <xf numFmtId="0" fontId="116" fillId="59" borderId="48" xfId="0" applyFont="1" applyFill="1" applyBorder="1" applyAlignment="1">
      <alignment horizontal="left" vertical="center" indent="1"/>
    </xf>
    <xf numFmtId="0" fontId="116" fillId="59" borderId="27" xfId="0" applyFont="1" applyFill="1" applyBorder="1" applyAlignment="1">
      <alignment horizontal="left" vertical="center" indent="1"/>
    </xf>
    <xf numFmtId="0" fontId="120" fillId="59" borderId="27" xfId="0" applyFont="1" applyFill="1" applyBorder="1" applyAlignment="1" applyProtection="1">
      <alignment horizontal="left" vertical="center" indent="1"/>
      <protection locked="0"/>
    </xf>
    <xf numFmtId="0" fontId="116" fillId="59" borderId="49" xfId="0" applyFont="1" applyFill="1" applyBorder="1" applyAlignment="1">
      <alignment horizontal="left" vertical="center" indent="1"/>
    </xf>
    <xf numFmtId="168" fontId="116" fillId="59" borderId="43" xfId="0" applyNumberFormat="1" applyFont="1" applyFill="1" applyBorder="1" applyAlignment="1">
      <alignment horizontal="left" vertical="center" indent="1"/>
    </xf>
    <xf numFmtId="0" fontId="116" fillId="59" borderId="36" xfId="0" applyFont="1" applyFill="1" applyBorder="1" applyAlignment="1">
      <alignment horizontal="left" vertical="center" indent="1"/>
    </xf>
    <xf numFmtId="0" fontId="120" fillId="59" borderId="36" xfId="0" applyFont="1" applyFill="1" applyBorder="1" applyAlignment="1" applyProtection="1">
      <alignment horizontal="left" vertical="center" indent="1"/>
      <protection locked="0"/>
    </xf>
    <xf numFmtId="0" fontId="116" fillId="59" borderId="44" xfId="0" applyFont="1" applyFill="1" applyBorder="1" applyAlignment="1">
      <alignment horizontal="left" vertical="center" indent="1"/>
    </xf>
    <xf numFmtId="0" fontId="121" fillId="51" borderId="22" xfId="0" applyFont="1" applyFill="1" applyBorder="1" applyAlignment="1" applyProtection="1">
      <alignment horizontal="center" vertical="center"/>
      <protection locked="0"/>
    </xf>
    <xf numFmtId="1" fontId="113" fillId="66" borderId="22" xfId="0" applyNumberFormat="1" applyFont="1" applyFill="1" applyBorder="1" applyAlignment="1" applyProtection="1">
      <alignment horizontal="center" vertical="center"/>
      <protection locked="0"/>
    </xf>
    <xf numFmtId="0" fontId="116" fillId="59" borderId="36" xfId="0" applyFont="1" applyFill="1" applyBorder="1" applyAlignment="1" applyProtection="1">
      <alignment horizontal="left" vertical="center" indent="1"/>
      <protection locked="0"/>
    </xf>
    <xf numFmtId="168" fontId="112" fillId="67" borderId="24" xfId="0" applyNumberFormat="1" applyFont="1" applyFill="1" applyBorder="1" applyAlignment="1">
      <alignment horizontal="center" vertical="center"/>
    </xf>
    <xf numFmtId="0" fontId="112" fillId="67" borderId="22" xfId="0" applyFont="1" applyFill="1" applyBorder="1" applyAlignment="1">
      <alignment horizontal="center" vertical="center"/>
    </xf>
    <xf numFmtId="168" fontId="112" fillId="68" borderId="24" xfId="0" applyNumberFormat="1" applyFont="1" applyFill="1" applyBorder="1" applyAlignment="1">
      <alignment horizontal="center" vertical="center"/>
    </xf>
    <xf numFmtId="0" fontId="122" fillId="59" borderId="36" xfId="0" applyFont="1" applyFill="1" applyBorder="1" applyAlignment="1">
      <alignment horizontal="left" vertical="center" indent="1"/>
    </xf>
    <xf numFmtId="0" fontId="123" fillId="64" borderId="0" xfId="0" applyFont="1" applyFill="1" applyAlignment="1">
      <alignment horizontal="center" vertical="center"/>
    </xf>
    <xf numFmtId="181" fontId="124" fillId="22" borderId="18" xfId="0" applyNumberFormat="1" applyFont="1" applyFill="1" applyBorder="1" applyAlignment="1">
      <alignment horizontal="center" vertical="center"/>
    </xf>
    <xf numFmtId="0" fontId="100" fillId="61" borderId="0" xfId="0" applyFont="1" applyFill="1" applyAlignment="1">
      <alignment horizontal="center" vertical="center"/>
    </xf>
    <xf numFmtId="0" fontId="101" fillId="61" borderId="28" xfId="0" applyFont="1" applyFill="1" applyBorder="1" applyAlignment="1">
      <alignment vertical="center"/>
    </xf>
    <xf numFmtId="0" fontId="101" fillId="61" borderId="0" xfId="0" applyFont="1" applyFill="1" applyAlignment="1">
      <alignment vertical="center"/>
    </xf>
    <xf numFmtId="0" fontId="131" fillId="72" borderId="0" xfId="0" applyFont="1" applyFill="1" applyAlignment="1">
      <alignment horizontal="center" vertical="center"/>
    </xf>
    <xf numFmtId="0" fontId="0" fillId="64" borderId="0" xfId="0" applyFill="1"/>
    <xf numFmtId="0" fontId="134" fillId="64" borderId="0" xfId="0" applyFont="1" applyFill="1" applyAlignment="1">
      <alignment horizontal="center" vertical="center"/>
    </xf>
    <xf numFmtId="0" fontId="134" fillId="61" borderId="0" xfId="0" applyFont="1" applyFill="1" applyAlignment="1">
      <alignment horizontal="center" vertical="center"/>
    </xf>
    <xf numFmtId="0" fontId="134" fillId="60" borderId="0" xfId="0" applyFont="1" applyFill="1" applyAlignment="1">
      <alignment horizontal="center" vertical="center"/>
    </xf>
    <xf numFmtId="0" fontId="136" fillId="63" borderId="0" xfId="0" applyFont="1" applyFill="1" applyAlignment="1">
      <alignment horizontal="center" vertical="center"/>
    </xf>
    <xf numFmtId="0" fontId="136" fillId="63" borderId="0" xfId="0" quotePrefix="1" applyFont="1" applyFill="1" applyAlignment="1">
      <alignment horizontal="center" vertical="center"/>
    </xf>
    <xf numFmtId="0" fontId="136" fillId="63" borderId="0" xfId="0" applyFont="1" applyFill="1" applyAlignment="1">
      <alignment vertical="center"/>
    </xf>
    <xf numFmtId="0" fontId="136" fillId="63" borderId="0" xfId="0" applyFont="1" applyFill="1" applyAlignment="1">
      <alignment horizontal="left" vertical="center" indent="1"/>
    </xf>
    <xf numFmtId="0" fontId="137" fillId="63" borderId="0" xfId="0" applyFont="1" applyFill="1" applyAlignment="1">
      <alignment horizontal="left" vertical="center" indent="1"/>
    </xf>
    <xf numFmtId="0" fontId="137" fillId="63" borderId="0" xfId="0" applyFont="1" applyFill="1" applyAlignment="1">
      <alignment horizontal="left" vertical="center" indent="2"/>
    </xf>
    <xf numFmtId="0" fontId="137" fillId="63" borderId="0" xfId="0" applyFont="1" applyFill="1" applyAlignment="1">
      <alignment vertical="center"/>
    </xf>
    <xf numFmtId="0" fontId="137" fillId="63" borderId="0" xfId="0" applyFont="1" applyFill="1" applyAlignment="1">
      <alignment horizontal="left" vertical="center" wrapText="1" indent="1"/>
    </xf>
    <xf numFmtId="172" fontId="60" fillId="61" borderId="0" xfId="0" applyNumberFormat="1" applyFont="1" applyFill="1" applyAlignment="1">
      <alignment horizontal="center" vertical="center"/>
    </xf>
    <xf numFmtId="0" fontId="139" fillId="64" borderId="0" xfId="0" applyFont="1" applyFill="1" applyAlignment="1">
      <alignment horizontal="center" vertical="center" wrapText="1"/>
    </xf>
    <xf numFmtId="0" fontId="140" fillId="64" borderId="0" xfId="0" applyFont="1" applyFill="1"/>
    <xf numFmtId="0" fontId="141" fillId="74" borderId="10" xfId="0" applyFont="1" applyFill="1" applyBorder="1" applyAlignment="1">
      <alignment horizontal="center" vertical="center" wrapText="1"/>
    </xf>
    <xf numFmtId="0" fontId="143" fillId="74" borderId="0" xfId="0" applyFont="1" applyFill="1" applyAlignment="1">
      <alignment horizontal="center" vertical="center"/>
    </xf>
    <xf numFmtId="0" fontId="143" fillId="74" borderId="0" xfId="0" applyFont="1" applyFill="1" applyAlignment="1">
      <alignment horizontal="left" vertical="center" wrapText="1" indent="1"/>
    </xf>
    <xf numFmtId="0" fontId="148" fillId="75" borderId="54" xfId="0" applyFont="1" applyFill="1" applyBorder="1" applyAlignment="1">
      <alignment horizontal="left" vertical="center" indent="1"/>
    </xf>
    <xf numFmtId="0" fontId="137" fillId="61" borderId="55" xfId="0" applyFont="1" applyFill="1" applyBorder="1" applyAlignment="1">
      <alignment horizontal="left" vertical="center" indent="2"/>
    </xf>
    <xf numFmtId="0" fontId="137" fillId="61" borderId="55" xfId="0" applyFont="1" applyFill="1" applyBorder="1" applyAlignment="1">
      <alignment vertical="center"/>
    </xf>
    <xf numFmtId="0" fontId="137" fillId="60" borderId="55" xfId="0" applyFont="1" applyFill="1" applyBorder="1" applyAlignment="1">
      <alignment horizontal="center" vertical="center"/>
    </xf>
    <xf numFmtId="0" fontId="149" fillId="28" borderId="56" xfId="0" applyFont="1" applyFill="1" applyBorder="1" applyAlignment="1">
      <alignment horizontal="left" vertical="center" wrapText="1" indent="1"/>
    </xf>
    <xf numFmtId="0" fontId="16" fillId="64" borderId="0" xfId="0" applyFont="1" applyFill="1" applyAlignment="1">
      <alignment horizontal="center" vertical="center"/>
    </xf>
    <xf numFmtId="0" fontId="140" fillId="64" borderId="0" xfId="0" applyFont="1" applyFill="1" applyAlignment="1">
      <alignment vertical="center" wrapText="1"/>
    </xf>
    <xf numFmtId="0" fontId="136" fillId="64" borderId="0" xfId="0" applyFont="1" applyFill="1" applyAlignment="1">
      <alignment vertical="center" wrapText="1"/>
    </xf>
    <xf numFmtId="0" fontId="16" fillId="64" borderId="0" xfId="0" applyFont="1" applyFill="1" applyAlignment="1">
      <alignment vertical="center"/>
    </xf>
    <xf numFmtId="0" fontId="16" fillId="64" borderId="0" xfId="0" applyFont="1" applyFill="1" applyAlignment="1">
      <alignment horizontal="left" vertical="center" indent="1"/>
    </xf>
    <xf numFmtId="0" fontId="150" fillId="64" borderId="0" xfId="0" applyFont="1" applyFill="1"/>
    <xf numFmtId="0" fontId="1" fillId="64" borderId="0" xfId="0" applyFont="1" applyFill="1"/>
    <xf numFmtId="0" fontId="151" fillId="63" borderId="0" xfId="0" applyFont="1" applyFill="1" applyAlignment="1">
      <alignment horizontal="center" vertical="center"/>
    </xf>
    <xf numFmtId="0" fontId="16" fillId="20" borderId="0" xfId="0" applyFont="1" applyFill="1" applyAlignment="1">
      <alignment horizontal="center" vertical="center"/>
    </xf>
    <xf numFmtId="0" fontId="126" fillId="63" borderId="0" xfId="0" applyFont="1" applyFill="1" applyAlignment="1">
      <alignment horizontal="left" vertical="center"/>
    </xf>
    <xf numFmtId="0" fontId="151" fillId="20" borderId="0" xfId="0" applyFont="1" applyFill="1" applyAlignment="1">
      <alignment horizontal="left" vertical="center"/>
    </xf>
    <xf numFmtId="0" fontId="152" fillId="64" borderId="0" xfId="0" applyFont="1" applyFill="1" applyAlignment="1">
      <alignment horizontal="center" vertical="center" wrapText="1"/>
    </xf>
    <xf numFmtId="43" fontId="108" fillId="64" borderId="0" xfId="0" applyNumberFormat="1" applyFont="1" applyFill="1" applyAlignment="1">
      <alignment horizontal="center" vertical="center"/>
    </xf>
    <xf numFmtId="0" fontId="98" fillId="59" borderId="10" xfId="0" applyFont="1" applyFill="1" applyBorder="1" applyAlignment="1">
      <alignment horizontal="center" vertical="top" wrapText="1"/>
    </xf>
    <xf numFmtId="0" fontId="25" fillId="26" borderId="11" xfId="0" applyFont="1" applyFill="1" applyBorder="1" applyAlignment="1">
      <alignment horizontal="center" vertical="center"/>
    </xf>
    <xf numFmtId="171" fontId="25" fillId="26" borderId="11" xfId="0" applyNumberFormat="1" applyFont="1" applyFill="1" applyBorder="1" applyAlignment="1">
      <alignment horizontal="center" vertical="center"/>
    </xf>
    <xf numFmtId="0" fontId="98" fillId="29" borderId="11" xfId="0" applyFont="1" applyFill="1" applyBorder="1" applyAlignment="1">
      <alignment horizontal="center" vertical="top" wrapText="1"/>
    </xf>
    <xf numFmtId="171" fontId="16" fillId="2" borderId="57" xfId="2" applyNumberFormat="1" applyFont="1" applyFill="1" applyBorder="1" applyAlignment="1">
      <alignment horizontal="center" vertical="center"/>
    </xf>
    <xf numFmtId="0" fontId="82" fillId="45" borderId="10" xfId="0" applyFont="1" applyFill="1" applyBorder="1" applyAlignment="1">
      <alignment horizontal="center" vertical="center" wrapText="1"/>
    </xf>
    <xf numFmtId="0" fontId="82" fillId="45" borderId="26" xfId="0" applyFont="1" applyFill="1" applyBorder="1" applyAlignment="1">
      <alignment horizontal="center" vertical="center" wrapText="1"/>
    </xf>
    <xf numFmtId="0" fontId="18" fillId="22" borderId="12" xfId="0" applyFont="1" applyFill="1" applyBorder="1" applyAlignment="1">
      <alignment horizontal="center" vertical="center" wrapText="1"/>
    </xf>
    <xf numFmtId="171" fontId="56" fillId="22" borderId="12" xfId="0" applyNumberFormat="1" applyFont="1" applyFill="1" applyBorder="1" applyAlignment="1">
      <alignment horizontal="center" vertical="center" wrapText="1"/>
    </xf>
    <xf numFmtId="0" fontId="23" fillId="45" borderId="10" xfId="0" applyFont="1" applyFill="1" applyBorder="1" applyAlignment="1">
      <alignment horizontal="center" vertical="center" wrapText="1"/>
    </xf>
    <xf numFmtId="0" fontId="23" fillId="45" borderId="0" xfId="0" applyFont="1" applyFill="1" applyAlignment="1">
      <alignment horizontal="center" vertical="center" wrapText="1"/>
    </xf>
    <xf numFmtId="0" fontId="23" fillId="45" borderId="26" xfId="0" applyFont="1" applyFill="1" applyBorder="1" applyAlignment="1">
      <alignment horizontal="center" vertical="center" wrapText="1"/>
    </xf>
    <xf numFmtId="0" fontId="56" fillId="28" borderId="10" xfId="0" applyFont="1" applyFill="1" applyBorder="1" applyAlignment="1">
      <alignment horizontal="center" vertical="center" wrapText="1"/>
    </xf>
    <xf numFmtId="0" fontId="56" fillId="28" borderId="0" xfId="0" applyFont="1" applyFill="1" applyAlignment="1">
      <alignment horizontal="center" vertical="center" wrapText="1"/>
    </xf>
    <xf numFmtId="0" fontId="56" fillId="28" borderId="26" xfId="0" applyFont="1" applyFill="1" applyBorder="1" applyAlignment="1">
      <alignment horizontal="center" vertical="center" wrapText="1"/>
    </xf>
    <xf numFmtId="0" fontId="96" fillId="26" borderId="12" xfId="0" applyFont="1" applyFill="1" applyBorder="1" applyAlignment="1">
      <alignment horizontal="center" vertical="center" wrapText="1"/>
    </xf>
    <xf numFmtId="171" fontId="99" fillId="26" borderId="12" xfId="0" applyNumberFormat="1" applyFont="1" applyFill="1" applyBorder="1" applyAlignment="1">
      <alignment horizontal="center" vertical="center"/>
    </xf>
    <xf numFmtId="0" fontId="97" fillId="28" borderId="12" xfId="0" applyFont="1" applyFill="1" applyBorder="1" applyAlignment="1">
      <alignment horizontal="center" vertical="center"/>
    </xf>
    <xf numFmtId="0" fontId="55" fillId="28" borderId="12" xfId="0" applyFont="1" applyFill="1" applyBorder="1" applyAlignment="1">
      <alignment horizontal="center" vertical="center"/>
    </xf>
    <xf numFmtId="0" fontId="96" fillId="26" borderId="21" xfId="0" applyFont="1" applyFill="1" applyBorder="1" applyAlignment="1">
      <alignment horizontal="center" vertical="center" wrapText="1"/>
    </xf>
    <xf numFmtId="171" fontId="99" fillId="26" borderId="21" xfId="0" applyNumberFormat="1" applyFont="1" applyFill="1" applyBorder="1" applyAlignment="1">
      <alignment horizontal="center" vertical="center"/>
    </xf>
    <xf numFmtId="0" fontId="97" fillId="28" borderId="21" xfId="0" applyFont="1" applyFill="1" applyBorder="1" applyAlignment="1">
      <alignment horizontal="center" vertical="center"/>
    </xf>
    <xf numFmtId="0" fontId="55" fillId="28" borderId="21" xfId="0" applyFont="1" applyFill="1" applyBorder="1" applyAlignment="1">
      <alignment horizontal="center" vertical="center"/>
    </xf>
    <xf numFmtId="14" fontId="154" fillId="45" borderId="0" xfId="0" applyNumberFormat="1" applyFont="1" applyFill="1" applyAlignment="1">
      <alignment horizontal="center" vertical="center"/>
    </xf>
    <xf numFmtId="0" fontId="154" fillId="45" borderId="0" xfId="0" applyFont="1" applyFill="1" applyAlignment="1">
      <alignment horizontal="center" vertical="center"/>
    </xf>
    <xf numFmtId="0" fontId="155" fillId="45" borderId="0" xfId="0" applyFont="1" applyFill="1" applyAlignment="1">
      <alignment horizontal="center" vertical="center"/>
    </xf>
    <xf numFmtId="182" fontId="156" fillId="45" borderId="0" xfId="0" applyNumberFormat="1" applyFont="1" applyFill="1" applyAlignment="1">
      <alignment horizontal="center" vertical="center"/>
    </xf>
    <xf numFmtId="0" fontId="157" fillId="45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7" fillId="2" borderId="30" xfId="0" applyFont="1" applyFill="1" applyBorder="1" applyAlignment="1">
      <alignment horizontal="center" vertical="center" textRotation="90" wrapText="1"/>
    </xf>
    <xf numFmtId="0" fontId="17" fillId="2" borderId="31" xfId="0" applyFont="1" applyFill="1" applyBorder="1" applyAlignment="1">
      <alignment horizontal="center" vertical="center" textRotation="90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0" fillId="33" borderId="0" xfId="0" applyFill="1" applyAlignment="1">
      <alignment horizontal="center"/>
    </xf>
    <xf numFmtId="165" fontId="0" fillId="33" borderId="0" xfId="0" applyNumberFormat="1" applyFill="1" applyAlignment="1">
      <alignment horizontal="center"/>
    </xf>
    <xf numFmtId="0" fontId="1" fillId="46" borderId="34" xfId="0" applyFont="1" applyFill="1" applyBorder="1" applyAlignment="1">
      <alignment horizontal="right"/>
    </xf>
    <xf numFmtId="0" fontId="1" fillId="46" borderId="36" xfId="0" applyFont="1" applyFill="1" applyBorder="1" applyAlignment="1">
      <alignment horizontal="right"/>
    </xf>
    <xf numFmtId="0" fontId="20" fillId="33" borderId="32" xfId="0" applyFont="1" applyFill="1" applyBorder="1" applyAlignment="1">
      <alignment horizontal="center" vertical="center"/>
    </xf>
    <xf numFmtId="0" fontId="20" fillId="33" borderId="33" xfId="0" applyFont="1" applyFill="1" applyBorder="1" applyAlignment="1">
      <alignment horizontal="center" vertical="center"/>
    </xf>
    <xf numFmtId="0" fontId="41" fillId="33" borderId="5" xfId="0" applyFont="1" applyFill="1" applyBorder="1" applyAlignment="1" applyProtection="1">
      <alignment horizontal="center" vertical="center" wrapText="1"/>
      <protection locked="0"/>
    </xf>
    <xf numFmtId="0" fontId="41" fillId="33" borderId="1" xfId="0" applyFont="1" applyFill="1" applyBorder="1" applyAlignment="1" applyProtection="1">
      <alignment horizontal="center" vertical="center" wrapText="1"/>
      <protection locked="0"/>
    </xf>
    <xf numFmtId="0" fontId="77" fillId="33" borderId="5" xfId="0" applyFont="1" applyFill="1" applyBorder="1" applyAlignment="1">
      <alignment horizontal="center" vertical="center" wrapText="1"/>
    </xf>
    <xf numFmtId="0" fontId="21" fillId="28" borderId="37" xfId="0" applyFont="1" applyFill="1" applyBorder="1" applyAlignment="1" applyProtection="1">
      <alignment horizontal="center" vertical="center" wrapText="1"/>
      <protection locked="0"/>
    </xf>
    <xf numFmtId="0" fontId="21" fillId="28" borderId="38" xfId="0" applyFont="1" applyFill="1" applyBorder="1" applyAlignment="1" applyProtection="1">
      <alignment horizontal="center" vertical="center" wrapText="1"/>
      <protection locked="0"/>
    </xf>
    <xf numFmtId="0" fontId="21" fillId="28" borderId="39" xfId="0" applyFont="1" applyFill="1" applyBorder="1" applyAlignment="1" applyProtection="1">
      <alignment horizontal="center" vertical="center" wrapText="1"/>
      <protection locked="0"/>
    </xf>
    <xf numFmtId="0" fontId="22" fillId="31" borderId="37" xfId="0" applyFont="1" applyFill="1" applyBorder="1" applyAlignment="1">
      <alignment horizontal="center" vertical="center" wrapText="1"/>
    </xf>
    <xf numFmtId="0" fontId="22" fillId="31" borderId="39" xfId="0" applyFont="1" applyFill="1" applyBorder="1" applyAlignment="1">
      <alignment horizontal="center" vertical="center" wrapText="1"/>
    </xf>
    <xf numFmtId="0" fontId="47" fillId="28" borderId="37" xfId="0" applyFont="1" applyFill="1" applyBorder="1" applyAlignment="1" applyProtection="1">
      <alignment horizontal="center" vertical="center" wrapText="1"/>
      <protection locked="0"/>
    </xf>
    <xf numFmtId="0" fontId="47" fillId="28" borderId="39" xfId="0" applyFont="1" applyFill="1" applyBorder="1" applyAlignment="1" applyProtection="1">
      <alignment horizontal="center" vertical="center" wrapText="1"/>
      <protection locked="0"/>
    </xf>
    <xf numFmtId="173" fontId="79" fillId="20" borderId="37" xfId="0" applyNumberFormat="1" applyFont="1" applyFill="1" applyBorder="1" applyAlignment="1">
      <alignment horizontal="center" vertical="center"/>
    </xf>
    <xf numFmtId="173" fontId="79" fillId="20" borderId="39" xfId="0" applyNumberFormat="1" applyFont="1" applyFill="1" applyBorder="1" applyAlignment="1">
      <alignment horizontal="center" vertical="center"/>
    </xf>
    <xf numFmtId="0" fontId="78" fillId="31" borderId="37" xfId="0" applyFont="1" applyFill="1" applyBorder="1" applyAlignment="1">
      <alignment horizontal="center" vertical="center" wrapText="1"/>
    </xf>
    <xf numFmtId="0" fontId="78" fillId="31" borderId="38" xfId="0" applyFont="1" applyFill="1" applyBorder="1" applyAlignment="1">
      <alignment horizontal="center" vertical="center" wrapText="1"/>
    </xf>
    <xf numFmtId="173" fontId="79" fillId="20" borderId="38" xfId="0" applyNumberFormat="1" applyFont="1" applyFill="1" applyBorder="1" applyAlignment="1">
      <alignment horizontal="center" vertical="center"/>
    </xf>
    <xf numFmtId="0" fontId="81" fillId="48" borderId="38" xfId="0" applyFont="1" applyFill="1" applyBorder="1" applyAlignment="1" applyProtection="1">
      <alignment horizontal="center" vertical="center" wrapText="1"/>
      <protection locked="0"/>
    </xf>
    <xf numFmtId="0" fontId="81" fillId="48" borderId="39" xfId="0" applyFont="1" applyFill="1" applyBorder="1" applyAlignment="1" applyProtection="1">
      <alignment horizontal="center" vertical="center" wrapText="1"/>
      <protection locked="0"/>
    </xf>
    <xf numFmtId="0" fontId="23" fillId="32" borderId="14" xfId="0" applyFont="1" applyFill="1" applyBorder="1" applyAlignment="1">
      <alignment horizontal="center" vertical="center" wrapText="1"/>
    </xf>
    <xf numFmtId="0" fontId="24" fillId="27" borderId="14" xfId="0" applyFont="1" applyFill="1" applyBorder="1" applyAlignment="1">
      <alignment horizontal="center" vertical="center"/>
    </xf>
    <xf numFmtId="0" fontId="45" fillId="33" borderId="5" xfId="0" applyFont="1" applyFill="1" applyBorder="1" applyAlignment="1">
      <alignment horizontal="center" vertical="center"/>
    </xf>
    <xf numFmtId="0" fontId="57" fillId="33" borderId="5" xfId="0" applyFont="1" applyFill="1" applyBorder="1" applyAlignment="1">
      <alignment horizontal="center" vertical="center" wrapText="1"/>
    </xf>
    <xf numFmtId="0" fontId="57" fillId="33" borderId="6" xfId="0" applyFont="1" applyFill="1" applyBorder="1" applyAlignment="1">
      <alignment horizontal="center" vertical="center" wrapText="1"/>
    </xf>
    <xf numFmtId="14" fontId="40" fillId="33" borderId="1" xfId="0" applyNumberFormat="1" applyFont="1" applyFill="1" applyBorder="1" applyAlignment="1">
      <alignment horizontal="center" vertical="top"/>
    </xf>
    <xf numFmtId="0" fontId="40" fillId="33" borderId="1" xfId="0" applyFont="1" applyFill="1" applyBorder="1" applyAlignment="1">
      <alignment horizontal="center" vertical="top"/>
    </xf>
    <xf numFmtId="1" fontId="46" fillId="33" borderId="1" xfId="0" applyNumberFormat="1" applyFont="1" applyFill="1" applyBorder="1" applyAlignment="1">
      <alignment horizontal="center" vertical="top" wrapText="1"/>
    </xf>
    <xf numFmtId="0" fontId="46" fillId="33" borderId="1" xfId="0" applyFont="1" applyFill="1" applyBorder="1" applyAlignment="1">
      <alignment horizontal="center" vertical="top" wrapText="1"/>
    </xf>
    <xf numFmtId="0" fontId="46" fillId="33" borderId="8" xfId="0" applyFont="1" applyFill="1" applyBorder="1" applyAlignment="1">
      <alignment horizontal="center" vertical="top" wrapText="1"/>
    </xf>
    <xf numFmtId="0" fontId="56" fillId="0" borderId="34" xfId="0" applyFont="1" applyBorder="1" applyAlignment="1" applyProtection="1">
      <alignment horizontal="left" vertical="center" indent="1"/>
      <protection locked="0"/>
    </xf>
    <xf numFmtId="0" fontId="56" fillId="0" borderId="36" xfId="0" applyFont="1" applyBorder="1" applyAlignment="1" applyProtection="1">
      <alignment horizontal="left" vertical="center" indent="1"/>
      <protection locked="0"/>
    </xf>
    <xf numFmtId="0" fontId="56" fillId="0" borderId="35" xfId="0" applyFont="1" applyBorder="1" applyAlignment="1" applyProtection="1">
      <alignment horizontal="left" vertical="center" indent="1"/>
      <protection locked="0"/>
    </xf>
    <xf numFmtId="0" fontId="56" fillId="0" borderId="22" xfId="0" applyFont="1" applyBorder="1" applyAlignment="1" applyProtection="1">
      <alignment horizontal="center" vertical="center"/>
      <protection locked="0"/>
    </xf>
    <xf numFmtId="0" fontId="18" fillId="28" borderId="34" xfId="0" applyFont="1" applyFill="1" applyBorder="1" applyAlignment="1">
      <alignment horizontal="left" vertical="center" wrapText="1" indent="1"/>
    </xf>
    <xf numFmtId="0" fontId="18" fillId="28" borderId="36" xfId="0" applyFont="1" applyFill="1" applyBorder="1" applyAlignment="1">
      <alignment horizontal="left" vertical="center" wrapText="1" indent="1"/>
    </xf>
    <xf numFmtId="0" fontId="18" fillId="28" borderId="35" xfId="0" applyFont="1" applyFill="1" applyBorder="1" applyAlignment="1">
      <alignment horizontal="left" vertical="center" wrapText="1" indent="1"/>
    </xf>
    <xf numFmtId="0" fontId="56" fillId="28" borderId="34" xfId="0" applyFont="1" applyFill="1" applyBorder="1" applyAlignment="1">
      <alignment horizontal="left" vertical="center" wrapText="1" indent="1"/>
    </xf>
    <xf numFmtId="0" fontId="56" fillId="28" borderId="36" xfId="0" applyFont="1" applyFill="1" applyBorder="1" applyAlignment="1">
      <alignment horizontal="left" vertical="center" wrapText="1" indent="1"/>
    </xf>
    <xf numFmtId="0" fontId="56" fillId="28" borderId="35" xfId="0" applyFont="1" applyFill="1" applyBorder="1" applyAlignment="1">
      <alignment horizontal="left" vertical="center" wrapText="1" indent="1"/>
    </xf>
    <xf numFmtId="0" fontId="18" fillId="57" borderId="9" xfId="0" applyFont="1" applyFill="1" applyBorder="1" applyAlignment="1">
      <alignment horizontal="left" vertical="center" wrapText="1" indent="1"/>
    </xf>
    <xf numFmtId="0" fontId="18" fillId="57" borderId="28" xfId="0" applyFont="1" applyFill="1" applyBorder="1" applyAlignment="1">
      <alignment horizontal="left" vertical="center" wrapText="1" indent="1"/>
    </xf>
    <xf numFmtId="0" fontId="18" fillId="57" borderId="29" xfId="0" applyFont="1" applyFill="1" applyBorder="1" applyAlignment="1">
      <alignment horizontal="left" vertical="center" wrapText="1" indent="1"/>
    </xf>
    <xf numFmtId="0" fontId="18" fillId="57" borderId="23" xfId="0" applyFont="1" applyFill="1" applyBorder="1" applyAlignment="1">
      <alignment horizontal="left" vertical="center" wrapText="1" indent="1"/>
    </xf>
    <xf numFmtId="0" fontId="18" fillId="57" borderId="27" xfId="0" applyFont="1" applyFill="1" applyBorder="1" applyAlignment="1">
      <alignment horizontal="left" vertical="center" wrapText="1" indent="1"/>
    </xf>
    <xf numFmtId="0" fontId="18" fillId="57" borderId="25" xfId="0" applyFont="1" applyFill="1" applyBorder="1" applyAlignment="1">
      <alignment horizontal="left" vertical="center" wrapText="1" indent="1"/>
    </xf>
    <xf numFmtId="0" fontId="12" fillId="39" borderId="34" xfId="0" applyFont="1" applyFill="1" applyBorder="1" applyAlignment="1">
      <alignment horizontal="center" vertical="center"/>
    </xf>
    <xf numFmtId="0" fontId="12" fillId="39" borderId="35" xfId="0" applyFont="1" applyFill="1" applyBorder="1" applyAlignment="1">
      <alignment horizontal="center" vertical="center"/>
    </xf>
    <xf numFmtId="0" fontId="48" fillId="34" borderId="9" xfId="0" applyFont="1" applyFill="1" applyBorder="1" applyAlignment="1">
      <alignment horizontal="center" vertical="center"/>
    </xf>
    <xf numFmtId="0" fontId="48" fillId="34" borderId="28" xfId="0" applyFont="1" applyFill="1" applyBorder="1" applyAlignment="1">
      <alignment horizontal="center" vertical="center"/>
    </xf>
    <xf numFmtId="0" fontId="48" fillId="34" borderId="10" xfId="0" applyFont="1" applyFill="1" applyBorder="1" applyAlignment="1">
      <alignment horizontal="center" vertical="center"/>
    </xf>
    <xf numFmtId="0" fontId="48" fillId="34" borderId="0" xfId="0" applyFont="1" applyFill="1" applyAlignment="1">
      <alignment horizontal="center" vertical="center"/>
    </xf>
    <xf numFmtId="0" fontId="49" fillId="34" borderId="28" xfId="0" applyFont="1" applyFill="1" applyBorder="1" applyAlignment="1">
      <alignment horizontal="right" vertical="center"/>
    </xf>
    <xf numFmtId="0" fontId="49" fillId="34" borderId="0" xfId="0" applyFont="1" applyFill="1" applyAlignment="1">
      <alignment horizontal="right" vertical="center"/>
    </xf>
    <xf numFmtId="172" fontId="51" fillId="34" borderId="0" xfId="0" applyNumberFormat="1" applyFont="1" applyFill="1" applyAlignment="1">
      <alignment horizontal="right" vertical="center"/>
    </xf>
    <xf numFmtId="0" fontId="51" fillId="34" borderId="0" xfId="0" applyFont="1" applyFill="1" applyAlignment="1">
      <alignment horizontal="center" vertical="center"/>
    </xf>
    <xf numFmtId="0" fontId="51" fillId="34" borderId="26" xfId="0" applyFont="1" applyFill="1" applyBorder="1" applyAlignment="1">
      <alignment horizontal="center" vertical="center"/>
    </xf>
    <xf numFmtId="0" fontId="52" fillId="34" borderId="27" xfId="0" applyFont="1" applyFill="1" applyBorder="1" applyAlignment="1">
      <alignment horizontal="center" vertical="top" wrapText="1"/>
    </xf>
    <xf numFmtId="0" fontId="70" fillId="28" borderId="0" xfId="0" applyFont="1" applyFill="1" applyAlignment="1">
      <alignment vertical="center"/>
    </xf>
    <xf numFmtId="0" fontId="67" fillId="49" borderId="27" xfId="0" applyFont="1" applyFill="1" applyBorder="1" applyAlignment="1">
      <alignment horizontal="center" vertical="top" wrapText="1"/>
    </xf>
    <xf numFmtId="172" fontId="66" fillId="49" borderId="0" xfId="0" applyNumberFormat="1" applyFont="1" applyFill="1" applyAlignment="1">
      <alignment horizontal="right" vertical="center"/>
    </xf>
    <xf numFmtId="0" fontId="66" fillId="49" borderId="0" xfId="0" applyFont="1" applyFill="1" applyAlignment="1">
      <alignment horizontal="center" vertical="center"/>
    </xf>
    <xf numFmtId="0" fontId="66" fillId="49" borderId="26" xfId="0" applyFont="1" applyFill="1" applyBorder="1" applyAlignment="1">
      <alignment horizontal="center" vertical="center"/>
    </xf>
    <xf numFmtId="0" fontId="63" fillId="49" borderId="9" xfId="0" applyFont="1" applyFill="1" applyBorder="1" applyAlignment="1">
      <alignment horizontal="center" vertical="center"/>
    </xf>
    <xf numFmtId="0" fontId="63" fillId="49" borderId="28" xfId="0" applyFont="1" applyFill="1" applyBorder="1" applyAlignment="1">
      <alignment horizontal="center" vertical="center"/>
    </xf>
    <xf numFmtId="0" fontId="63" fillId="49" borderId="10" xfId="0" applyFont="1" applyFill="1" applyBorder="1" applyAlignment="1">
      <alignment horizontal="center" vertical="center"/>
    </xf>
    <xf numFmtId="0" fontId="63" fillId="49" borderId="0" xfId="0" applyFont="1" applyFill="1" applyAlignment="1">
      <alignment horizontal="center" vertical="center"/>
    </xf>
    <xf numFmtId="0" fontId="64" fillId="49" borderId="28" xfId="0" applyFont="1" applyFill="1" applyBorder="1" applyAlignment="1">
      <alignment horizontal="right" vertical="center"/>
    </xf>
    <xf numFmtId="0" fontId="64" fillId="49" borderId="0" xfId="0" applyFont="1" applyFill="1" applyAlignment="1">
      <alignment horizontal="right" vertical="center"/>
    </xf>
    <xf numFmtId="0" fontId="27" fillId="35" borderId="0" xfId="0" applyFont="1" applyFill="1" applyAlignment="1">
      <alignment horizontal="center" vertical="top" wrapText="1"/>
    </xf>
    <xf numFmtId="0" fontId="35" fillId="35" borderId="9" xfId="0" applyFont="1" applyFill="1" applyBorder="1" applyAlignment="1">
      <alignment horizontal="center" vertical="center"/>
    </xf>
    <xf numFmtId="0" fontId="35" fillId="35" borderId="28" xfId="0" applyFont="1" applyFill="1" applyBorder="1" applyAlignment="1">
      <alignment horizontal="center" vertical="center"/>
    </xf>
    <xf numFmtId="0" fontId="35" fillId="35" borderId="10" xfId="0" applyFont="1" applyFill="1" applyBorder="1" applyAlignment="1">
      <alignment horizontal="center" vertical="center"/>
    </xf>
    <xf numFmtId="0" fontId="35" fillId="35" borderId="0" xfId="0" applyFont="1" applyFill="1" applyAlignment="1">
      <alignment horizontal="center" vertical="center"/>
    </xf>
    <xf numFmtId="172" fontId="23" fillId="35" borderId="0" xfId="0" applyNumberFormat="1" applyFont="1" applyFill="1" applyAlignment="1">
      <alignment horizontal="right" vertical="center"/>
    </xf>
    <xf numFmtId="0" fontId="23" fillId="35" borderId="0" xfId="0" applyFont="1" applyFill="1" applyAlignment="1">
      <alignment horizontal="center" vertical="center"/>
    </xf>
    <xf numFmtId="0" fontId="23" fillId="35" borderId="26" xfId="0" applyFont="1" applyFill="1" applyBorder="1" applyAlignment="1">
      <alignment horizontal="center" vertical="center"/>
    </xf>
    <xf numFmtId="22" fontId="68" fillId="49" borderId="26" xfId="0" applyNumberFormat="1" applyFont="1" applyFill="1" applyBorder="1" applyAlignment="1">
      <alignment horizontal="center" vertical="center"/>
    </xf>
    <xf numFmtId="22" fontId="68" fillId="49" borderId="0" xfId="0" applyNumberFormat="1" applyFont="1" applyFill="1" applyAlignment="1">
      <alignment horizontal="center" vertical="center"/>
    </xf>
    <xf numFmtId="0" fontId="132" fillId="33" borderId="0" xfId="0" applyFont="1" applyFill="1" applyAlignment="1">
      <alignment horizontal="center" vertical="center"/>
    </xf>
    <xf numFmtId="0" fontId="153" fillId="33" borderId="0" xfId="0" applyFont="1" applyFill="1" applyAlignment="1">
      <alignment horizontal="center" vertical="center"/>
    </xf>
    <xf numFmtId="0" fontId="133" fillId="54" borderId="0" xfId="0" applyFont="1" applyFill="1" applyAlignment="1">
      <alignment horizontal="center" vertical="center"/>
    </xf>
    <xf numFmtId="0" fontId="143" fillId="74" borderId="52" xfId="0" applyFont="1" applyFill="1" applyBorder="1" applyAlignment="1">
      <alignment horizontal="center" vertical="center" wrapText="1"/>
    </xf>
    <xf numFmtId="0" fontId="147" fillId="76" borderId="53" xfId="0" applyFont="1" applyFill="1" applyBorder="1" applyAlignment="1">
      <alignment horizontal="center" vertical="center" wrapText="1"/>
    </xf>
    <xf numFmtId="0" fontId="147" fillId="76" borderId="26" xfId="0" applyFont="1" applyFill="1" applyBorder="1" applyAlignment="1">
      <alignment horizontal="center" vertical="center" wrapText="1"/>
    </xf>
    <xf numFmtId="0" fontId="136" fillId="64" borderId="26" xfId="0" applyFont="1" applyFill="1" applyBorder="1" applyAlignment="1">
      <alignment horizontal="center" vertical="center" wrapText="1"/>
    </xf>
    <xf numFmtId="172" fontId="67" fillId="61" borderId="0" xfId="0" applyNumberFormat="1" applyFont="1" applyFill="1" applyAlignment="1">
      <alignment horizontal="center" vertical="center"/>
    </xf>
    <xf numFmtId="1" fontId="135" fillId="73" borderId="50" xfId="0" applyNumberFormat="1" applyFont="1" applyFill="1" applyBorder="1" applyAlignment="1">
      <alignment horizontal="center" vertical="center"/>
    </xf>
    <xf numFmtId="1" fontId="135" fillId="73" borderId="51" xfId="0" applyNumberFormat="1" applyFont="1" applyFill="1" applyBorder="1" applyAlignment="1">
      <alignment horizontal="center" vertical="center"/>
    </xf>
    <xf numFmtId="0" fontId="56" fillId="28" borderId="10" xfId="0" applyFont="1" applyFill="1" applyBorder="1" applyAlignment="1">
      <alignment horizontal="center" vertical="center" wrapText="1"/>
    </xf>
    <xf numFmtId="0" fontId="56" fillId="28" borderId="0" xfId="0" applyFont="1" applyFill="1" applyAlignment="1">
      <alignment horizontal="center" vertical="center" wrapText="1"/>
    </xf>
    <xf numFmtId="0" fontId="56" fillId="28" borderId="26" xfId="0" applyFont="1" applyFill="1" applyBorder="1" applyAlignment="1">
      <alignment horizontal="center" vertical="center" wrapText="1"/>
    </xf>
    <xf numFmtId="168" fontId="103" fillId="62" borderId="0" xfId="0" applyNumberFormat="1" applyFont="1" applyFill="1" applyAlignment="1">
      <alignment horizontal="center" vertical="center" wrapText="1"/>
    </xf>
    <xf numFmtId="0" fontId="125" fillId="61" borderId="27" xfId="0" applyFont="1" applyFill="1" applyBorder="1" applyAlignment="1">
      <alignment horizontal="center" vertical="center"/>
    </xf>
    <xf numFmtId="0" fontId="23" fillId="45" borderId="10" xfId="0" applyFont="1" applyFill="1" applyBorder="1" applyAlignment="1">
      <alignment horizontal="center" vertical="center" wrapText="1"/>
    </xf>
    <xf numFmtId="0" fontId="23" fillId="45" borderId="0" xfId="0" applyFont="1" applyFill="1" applyAlignment="1">
      <alignment horizontal="center" vertical="center" wrapText="1"/>
    </xf>
    <xf numFmtId="0" fontId="23" fillId="45" borderId="26" xfId="0" applyFont="1" applyFill="1" applyBorder="1" applyAlignment="1">
      <alignment horizontal="center" vertical="center" wrapText="1"/>
    </xf>
    <xf numFmtId="172" fontId="66" fillId="61" borderId="0" xfId="0" applyNumberFormat="1" applyFont="1" applyFill="1" applyAlignment="1">
      <alignment horizontal="right" vertical="center"/>
    </xf>
    <xf numFmtId="22" fontId="68" fillId="61" borderId="0" xfId="0" applyNumberFormat="1" applyFont="1" applyFill="1" applyAlignment="1">
      <alignment horizontal="center" vertical="center"/>
    </xf>
    <xf numFmtId="0" fontId="82" fillId="45" borderId="11" xfId="0" applyFont="1" applyFill="1" applyBorder="1" applyAlignment="1">
      <alignment horizontal="center" vertical="center" wrapText="1"/>
    </xf>
    <xf numFmtId="0" fontId="23" fillId="32" borderId="11" xfId="0" applyFont="1" applyFill="1" applyBorder="1" applyAlignment="1">
      <alignment horizontal="center" vertical="center" wrapText="1"/>
    </xf>
    <xf numFmtId="0" fontId="23" fillId="30" borderId="11" xfId="0" applyFont="1" applyFill="1" applyBorder="1" applyAlignment="1">
      <alignment horizontal="center" vertical="center" wrapText="1"/>
    </xf>
    <xf numFmtId="0" fontId="24" fillId="25" borderId="11" xfId="0" applyFont="1" applyFill="1" applyBorder="1" applyAlignment="1">
      <alignment horizontal="center" vertical="center"/>
    </xf>
    <xf numFmtId="0" fontId="36" fillId="21" borderId="12" xfId="0" applyFont="1" applyFill="1" applyBorder="1" applyAlignment="1">
      <alignment horizontal="center" vertical="center"/>
    </xf>
    <xf numFmtId="0" fontId="36" fillId="21" borderId="11" xfId="0" applyFont="1" applyFill="1" applyBorder="1" applyAlignment="1">
      <alignment horizontal="center" vertical="center"/>
    </xf>
    <xf numFmtId="0" fontId="94" fillId="61" borderId="27" xfId="0" applyFont="1" applyFill="1" applyBorder="1" applyAlignment="1">
      <alignment horizontal="right" vertical="center"/>
    </xf>
    <xf numFmtId="0" fontId="104" fillId="61" borderId="27" xfId="0" applyFont="1" applyFill="1" applyBorder="1" applyAlignment="1">
      <alignment horizontal="center" vertical="center"/>
    </xf>
    <xf numFmtId="0" fontId="82" fillId="45" borderId="10" xfId="0" applyFont="1" applyFill="1" applyBorder="1" applyAlignment="1">
      <alignment horizontal="center" vertical="center" wrapText="1"/>
    </xf>
    <xf numFmtId="0" fontId="82" fillId="45" borderId="26" xfId="0" applyFont="1" applyFill="1" applyBorder="1" applyAlignment="1">
      <alignment horizontal="center" vertical="center" wrapText="1"/>
    </xf>
    <xf numFmtId="0" fontId="100" fillId="61" borderId="0" xfId="0" applyFont="1" applyFill="1" applyAlignment="1">
      <alignment horizontal="center" vertical="center"/>
    </xf>
    <xf numFmtId="0" fontId="102" fillId="61" borderId="0" xfId="0" applyFont="1" applyFill="1" applyAlignment="1">
      <alignment horizontal="center" vertical="center"/>
    </xf>
    <xf numFmtId="0" fontId="56" fillId="28" borderId="23" xfId="0" applyFont="1" applyFill="1" applyBorder="1" applyAlignment="1">
      <alignment horizontal="center" vertical="center" wrapText="1"/>
    </xf>
    <xf numFmtId="0" fontId="56" fillId="28" borderId="27" xfId="0" applyFont="1" applyFill="1" applyBorder="1" applyAlignment="1">
      <alignment horizontal="center" vertical="center" wrapText="1"/>
    </xf>
    <xf numFmtId="0" fontId="56" fillId="28" borderId="25" xfId="0" applyFont="1" applyFill="1" applyBorder="1" applyAlignment="1">
      <alignment horizontal="center" vertical="center" wrapText="1"/>
    </xf>
    <xf numFmtId="0" fontId="127" fillId="61" borderId="5" xfId="0" applyFont="1" applyFill="1" applyBorder="1" applyAlignment="1" applyProtection="1">
      <alignment horizontal="center" vertical="center"/>
      <protection locked="0"/>
    </xf>
    <xf numFmtId="0" fontId="127" fillId="61" borderId="0" xfId="0" applyFont="1" applyFill="1" applyAlignment="1" applyProtection="1">
      <alignment horizontal="center" vertical="center"/>
      <protection locked="0"/>
    </xf>
    <xf numFmtId="0" fontId="138" fillId="69" borderId="0" xfId="0" applyFont="1" applyFill="1" applyAlignment="1">
      <alignment horizontal="center" vertical="center"/>
    </xf>
    <xf numFmtId="0" fontId="68" fillId="61" borderId="28" xfId="0" applyFont="1" applyFill="1" applyBorder="1" applyAlignment="1">
      <alignment horizontal="left" vertical="center" indent="2"/>
    </xf>
    <xf numFmtId="0" fontId="68" fillId="61" borderId="0" xfId="0" applyFont="1" applyFill="1" applyAlignment="1">
      <alignment horizontal="left" vertical="center" indent="2"/>
    </xf>
    <xf numFmtId="0" fontId="68" fillId="61" borderId="0" xfId="0" applyFont="1" applyFill="1" applyAlignment="1">
      <alignment horizontal="left" vertical="center" wrapText="1" indent="2"/>
    </xf>
    <xf numFmtId="0" fontId="82" fillId="45" borderId="23" xfId="0" applyFont="1" applyFill="1" applyBorder="1" applyAlignment="1">
      <alignment horizontal="center" vertical="center" wrapText="1"/>
    </xf>
    <xf numFmtId="0" fontId="82" fillId="45" borderId="25" xfId="0" applyFont="1" applyFill="1" applyBorder="1" applyAlignment="1">
      <alignment horizontal="center" vertical="center" wrapText="1"/>
    </xf>
    <xf numFmtId="0" fontId="23" fillId="45" borderId="23" xfId="0" applyFont="1" applyFill="1" applyBorder="1" applyAlignment="1">
      <alignment horizontal="center" vertical="center" wrapText="1"/>
    </xf>
    <xf numFmtId="0" fontId="23" fillId="45" borderId="27" xfId="0" applyFont="1" applyFill="1" applyBorder="1" applyAlignment="1">
      <alignment horizontal="center" vertical="center" wrapText="1"/>
    </xf>
    <xf numFmtId="0" fontId="23" fillId="45" borderId="25" xfId="0" applyFont="1" applyFill="1" applyBorder="1" applyAlignment="1">
      <alignment horizontal="center" vertical="center" wrapText="1"/>
    </xf>
    <xf numFmtId="0" fontId="112" fillId="2" borderId="22" xfId="0" applyFont="1" applyFill="1" applyBorder="1" applyAlignment="1">
      <alignment horizontal="left" vertical="center" indent="4"/>
    </xf>
    <xf numFmtId="173" fontId="107" fillId="18" borderId="22" xfId="0" applyNumberFormat="1" applyFont="1" applyFill="1" applyBorder="1" applyAlignment="1">
      <alignment horizontal="center" vertical="center"/>
    </xf>
    <xf numFmtId="173" fontId="107" fillId="18" borderId="45" xfId="0" applyNumberFormat="1" applyFont="1" applyFill="1" applyBorder="1" applyAlignment="1">
      <alignment horizontal="center" vertical="center"/>
    </xf>
    <xf numFmtId="49" fontId="111" fillId="70" borderId="0" xfId="0" applyNumberFormat="1" applyFont="1" applyFill="1" applyAlignment="1">
      <alignment horizontal="center" vertical="center"/>
    </xf>
    <xf numFmtId="49" fontId="111" fillId="70" borderId="26" xfId="0" applyNumberFormat="1" applyFont="1" applyFill="1" applyBorder="1" applyAlignment="1">
      <alignment horizontal="center" vertical="center"/>
    </xf>
    <xf numFmtId="0" fontId="111" fillId="70" borderId="18" xfId="0" applyFont="1" applyFill="1" applyBorder="1" applyAlignment="1">
      <alignment horizontal="right" vertical="center"/>
    </xf>
    <xf numFmtId="173" fontId="111" fillId="32" borderId="18" xfId="0" applyNumberFormat="1" applyFont="1" applyFill="1" applyBorder="1" applyAlignment="1">
      <alignment horizontal="center" vertical="center"/>
    </xf>
    <xf numFmtId="173" fontId="111" fillId="32" borderId="19" xfId="0" applyNumberFormat="1" applyFont="1" applyFill="1" applyBorder="1" applyAlignment="1">
      <alignment horizontal="center" vertical="center"/>
    </xf>
    <xf numFmtId="0" fontId="112" fillId="68" borderId="34" xfId="0" applyFont="1" applyFill="1" applyBorder="1" applyAlignment="1">
      <alignment horizontal="center" vertical="center"/>
    </xf>
    <xf numFmtId="0" fontId="112" fillId="68" borderId="35" xfId="0" applyFont="1" applyFill="1" applyBorder="1" applyAlignment="1">
      <alignment horizontal="center" vertical="center"/>
    </xf>
    <xf numFmtId="0" fontId="112" fillId="67" borderId="22" xfId="0" applyFont="1" applyFill="1" applyBorder="1" applyAlignment="1">
      <alignment horizontal="center" vertical="center"/>
    </xf>
    <xf numFmtId="0" fontId="112" fillId="2" borderId="34" xfId="0" applyFont="1" applyFill="1" applyBorder="1" applyAlignment="1">
      <alignment horizontal="left" vertical="center" indent="4"/>
    </xf>
    <xf numFmtId="0" fontId="112" fillId="2" borderId="36" xfId="0" applyFont="1" applyFill="1" applyBorder="1" applyAlignment="1">
      <alignment horizontal="left" vertical="center" indent="4"/>
    </xf>
    <xf numFmtId="173" fontId="107" fillId="18" borderId="34" xfId="0" applyNumberFormat="1" applyFont="1" applyFill="1" applyBorder="1" applyAlignment="1">
      <alignment horizontal="center" vertical="center"/>
    </xf>
    <xf numFmtId="173" fontId="107" fillId="18" borderId="44" xfId="0" applyNumberFormat="1" applyFont="1" applyFill="1" applyBorder="1" applyAlignment="1">
      <alignment horizontal="center" vertical="center"/>
    </xf>
    <xf numFmtId="0" fontId="130" fillId="70" borderId="5" xfId="0" applyFont="1" applyFill="1" applyBorder="1" applyAlignment="1">
      <alignment horizontal="center" vertical="center" wrapText="1"/>
    </xf>
    <xf numFmtId="0" fontId="130" fillId="70" borderId="1" xfId="0" applyFont="1" applyFill="1" applyBorder="1" applyAlignment="1">
      <alignment horizontal="center" vertical="center" wrapText="1"/>
    </xf>
    <xf numFmtId="0" fontId="130" fillId="70" borderId="30" xfId="0" applyFont="1" applyFill="1" applyBorder="1" applyAlignment="1">
      <alignment horizontal="center" vertical="center" wrapText="1"/>
    </xf>
    <xf numFmtId="0" fontId="130" fillId="70" borderId="31" xfId="0" applyFont="1" applyFill="1" applyBorder="1" applyAlignment="1">
      <alignment horizontal="center" vertical="center" wrapText="1"/>
    </xf>
    <xf numFmtId="0" fontId="130" fillId="70" borderId="4" xfId="0" applyFont="1" applyFill="1" applyBorder="1" applyAlignment="1">
      <alignment horizontal="center" vertical="center" wrapText="1"/>
    </xf>
    <xf numFmtId="0" fontId="130" fillId="70" borderId="6" xfId="0" applyFont="1" applyFill="1" applyBorder="1" applyAlignment="1">
      <alignment horizontal="center" vertical="center" wrapText="1"/>
    </xf>
    <xf numFmtId="0" fontId="130" fillId="70" borderId="3" xfId="0" applyFont="1" applyFill="1" applyBorder="1" applyAlignment="1">
      <alignment horizontal="center" vertical="center" wrapText="1"/>
    </xf>
    <xf numFmtId="0" fontId="130" fillId="70" borderId="8" xfId="0" applyFont="1" applyFill="1" applyBorder="1" applyAlignment="1">
      <alignment horizontal="center" vertical="center" wrapText="1"/>
    </xf>
    <xf numFmtId="0" fontId="130" fillId="70" borderId="4" xfId="0" applyFont="1" applyFill="1" applyBorder="1" applyAlignment="1">
      <alignment horizontal="center" vertical="center"/>
    </xf>
    <xf numFmtId="0" fontId="130" fillId="70" borderId="3" xfId="0" applyFont="1" applyFill="1" applyBorder="1" applyAlignment="1">
      <alignment horizontal="center" vertical="center"/>
    </xf>
    <xf numFmtId="0" fontId="130" fillId="70" borderId="6" xfId="0" applyFont="1" applyFill="1" applyBorder="1" applyAlignment="1">
      <alignment horizontal="center" vertical="center"/>
    </xf>
    <xf numFmtId="0" fontId="130" fillId="70" borderId="8" xfId="0" applyFont="1" applyFill="1" applyBorder="1" applyAlignment="1">
      <alignment horizontal="center" vertical="center"/>
    </xf>
    <xf numFmtId="0" fontId="111" fillId="45" borderId="30" xfId="0" applyFont="1" applyFill="1" applyBorder="1" applyAlignment="1">
      <alignment horizontal="center" vertical="center" wrapText="1"/>
    </xf>
    <xf numFmtId="0" fontId="111" fillId="45" borderId="31" xfId="0" applyFont="1" applyFill="1" applyBorder="1" applyAlignment="1">
      <alignment horizontal="center" vertical="center" wrapText="1"/>
    </xf>
    <xf numFmtId="0" fontId="107" fillId="0" borderId="22" xfId="0" applyFont="1" applyBorder="1" applyAlignment="1">
      <alignment horizontal="center" vertical="center"/>
    </xf>
    <xf numFmtId="0" fontId="111" fillId="70" borderId="37" xfId="0" applyFont="1" applyFill="1" applyBorder="1" applyAlignment="1">
      <alignment horizontal="center" vertical="center"/>
    </xf>
    <xf numFmtId="0" fontId="111" fillId="70" borderId="38" xfId="0" applyFont="1" applyFill="1" applyBorder="1" applyAlignment="1">
      <alignment horizontal="center" vertical="center"/>
    </xf>
    <xf numFmtId="0" fontId="111" fillId="70" borderId="39" xfId="0" applyFont="1" applyFill="1" applyBorder="1" applyAlignment="1">
      <alignment horizontal="center" vertical="center"/>
    </xf>
    <xf numFmtId="173" fontId="113" fillId="0" borderId="37" xfId="0" applyNumberFormat="1" applyFont="1" applyBorder="1" applyAlignment="1">
      <alignment horizontal="center" vertical="center"/>
    </xf>
    <xf numFmtId="173" fontId="113" fillId="0" borderId="39" xfId="0" applyNumberFormat="1" applyFont="1" applyBorder="1" applyAlignment="1">
      <alignment horizontal="center" vertical="center"/>
    </xf>
    <xf numFmtId="0" fontId="130" fillId="70" borderId="5" xfId="0" applyFont="1" applyFill="1" applyBorder="1" applyAlignment="1">
      <alignment horizontal="center" vertical="center"/>
    </xf>
    <xf numFmtId="0" fontId="130" fillId="70" borderId="1" xfId="0" applyFont="1" applyFill="1" applyBorder="1" applyAlignment="1">
      <alignment horizontal="center" vertical="center"/>
    </xf>
    <xf numFmtId="0" fontId="129" fillId="71" borderId="4" xfId="0" applyFont="1" applyFill="1" applyBorder="1" applyAlignment="1">
      <alignment horizontal="center" vertical="center"/>
    </xf>
    <xf numFmtId="0" fontId="129" fillId="71" borderId="5" xfId="0" applyFont="1" applyFill="1" applyBorder="1" applyAlignment="1">
      <alignment horizontal="center" vertical="center"/>
    </xf>
    <xf numFmtId="0" fontId="129" fillId="71" borderId="6" xfId="0" applyFont="1" applyFill="1" applyBorder="1" applyAlignment="1">
      <alignment horizontal="center" vertical="center"/>
    </xf>
    <xf numFmtId="0" fontId="129" fillId="71" borderId="2" xfId="0" applyFont="1" applyFill="1" applyBorder="1" applyAlignment="1">
      <alignment horizontal="center" vertical="center"/>
    </xf>
    <xf numFmtId="0" fontId="129" fillId="71" borderId="0" xfId="0" applyFont="1" applyFill="1" applyAlignment="1">
      <alignment horizontal="center" vertical="center"/>
    </xf>
    <xf numFmtId="0" fontId="129" fillId="71" borderId="7" xfId="0" applyFont="1" applyFill="1" applyBorder="1" applyAlignment="1">
      <alignment horizontal="center" vertical="center"/>
    </xf>
    <xf numFmtId="0" fontId="112" fillId="65" borderId="43" xfId="0" applyFont="1" applyFill="1" applyBorder="1" applyAlignment="1">
      <alignment horizontal="center" vertical="center"/>
    </xf>
    <xf numFmtId="0" fontId="112" fillId="65" borderId="36" xfId="0" applyFont="1" applyFill="1" applyBorder="1" applyAlignment="1">
      <alignment horizontal="center" vertical="center"/>
    </xf>
    <xf numFmtId="0" fontId="112" fillId="65" borderId="44" xfId="0" applyFont="1" applyFill="1" applyBorder="1" applyAlignment="1">
      <alignment horizontal="center" vertical="center"/>
    </xf>
    <xf numFmtId="165" fontId="111" fillId="71" borderId="22" xfId="1" applyFont="1" applyFill="1" applyBorder="1" applyAlignment="1">
      <alignment horizontal="center" vertical="center"/>
    </xf>
    <xf numFmtId="0" fontId="111" fillId="70" borderId="22" xfId="0" applyFont="1" applyFill="1" applyBorder="1" applyAlignment="1">
      <alignment horizontal="right" vertical="center"/>
    </xf>
    <xf numFmtId="0" fontId="128" fillId="70" borderId="3" xfId="0" applyFont="1" applyFill="1" applyBorder="1" applyAlignment="1">
      <alignment horizontal="center" vertical="center" wrapText="1"/>
    </xf>
    <xf numFmtId="0" fontId="128" fillId="70" borderId="1" xfId="0" applyFont="1" applyFill="1" applyBorder="1" applyAlignment="1">
      <alignment horizontal="center" vertical="center" wrapText="1"/>
    </xf>
    <xf numFmtId="165" fontId="112" fillId="0" borderId="22" xfId="1" applyFont="1" applyBorder="1" applyAlignment="1">
      <alignment horizontal="center" vertical="center"/>
    </xf>
    <xf numFmtId="173" fontId="113" fillId="0" borderId="42" xfId="0" applyNumberFormat="1" applyFont="1" applyBorder="1" applyAlignment="1">
      <alignment horizontal="center" vertical="center"/>
    </xf>
    <xf numFmtId="173" fontId="113" fillId="0" borderId="5" xfId="0" applyNumberFormat="1" applyFont="1" applyBorder="1" applyAlignment="1">
      <alignment horizontal="center" vertical="center"/>
    </xf>
    <xf numFmtId="173" fontId="113" fillId="0" borderId="6" xfId="0" applyNumberFormat="1" applyFont="1" applyBorder="1" applyAlignment="1">
      <alignment horizontal="center" vertical="center"/>
    </xf>
    <xf numFmtId="173" fontId="113" fillId="0" borderId="10" xfId="0" applyNumberFormat="1" applyFont="1" applyBorder="1" applyAlignment="1">
      <alignment horizontal="center" vertical="center"/>
    </xf>
    <xf numFmtId="173" fontId="113" fillId="0" borderId="0" xfId="0" applyNumberFormat="1" applyFont="1" applyAlignment="1">
      <alignment horizontal="center" vertical="center"/>
    </xf>
    <xf numFmtId="173" fontId="113" fillId="0" borderId="7" xfId="0" applyNumberFormat="1" applyFont="1" applyBorder="1" applyAlignment="1">
      <alignment horizontal="center" vertical="center"/>
    </xf>
    <xf numFmtId="173" fontId="113" fillId="0" borderId="13" xfId="0" applyNumberFormat="1" applyFont="1" applyBorder="1" applyAlignment="1">
      <alignment horizontal="center" vertical="center"/>
    </xf>
    <xf numFmtId="173" fontId="113" fillId="0" borderId="1" xfId="0" applyNumberFormat="1" applyFont="1" applyBorder="1" applyAlignment="1">
      <alignment horizontal="center" vertical="center"/>
    </xf>
    <xf numFmtId="173" fontId="113" fillId="0" borderId="8" xfId="0" applyNumberFormat="1" applyFont="1" applyBorder="1" applyAlignment="1">
      <alignment horizontal="center" vertical="center"/>
    </xf>
  </cellXfs>
  <cellStyles count="6">
    <cellStyle name="Moeda" xfId="1" builtinId="4"/>
    <cellStyle name="Moeda 3" xfId="5" xr:uid="{00000000-0005-0000-0000-000001000000}"/>
    <cellStyle name="Normal" xfId="0" builtinId="0"/>
    <cellStyle name="Normal_RS Turismo" xfId="2" xr:uid="{00000000-0005-0000-0000-000003000000}"/>
    <cellStyle name="Normal_Trans RS PV 2 - Lote 52" xfId="3" xr:uid="{00000000-0005-0000-0000-000004000000}"/>
    <cellStyle name="Porcentagem" xfId="4" builtinId="5"/>
  </cellStyles>
  <dxfs count="20">
    <dxf>
      <font>
        <color rgb="FFFFFF00"/>
      </font>
      <fill>
        <patternFill>
          <bgColor rgb="FFFF0000"/>
        </patternFill>
      </fill>
    </dxf>
    <dxf>
      <fill>
        <patternFill>
          <bgColor rgb="FFFF99FF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99FF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99FF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99FF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99FF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99FF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99FF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99FF"/>
        </patternFill>
      </fill>
    </dxf>
    <dxf>
      <font>
        <color rgb="FFFFC000"/>
      </font>
      <fill>
        <patternFill>
          <bgColor rgb="FFC00000"/>
        </patternFill>
      </fill>
    </dxf>
    <dxf>
      <font>
        <color rgb="FFFFC000"/>
      </font>
      <fill>
        <patternFill>
          <bgColor rgb="FF002060"/>
        </patternFill>
      </fill>
    </dxf>
    <dxf>
      <font>
        <color theme="1"/>
      </font>
      <fill>
        <patternFill>
          <bgColor rgb="FFFFFF57"/>
        </patternFill>
      </fill>
    </dxf>
    <dxf>
      <font>
        <color theme="1"/>
      </font>
      <fill>
        <patternFill>
          <bgColor rgb="FF66FF9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87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FF66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FF"/>
      <color rgb="FFCCCC00"/>
      <color rgb="FF050505"/>
      <color rgb="FF1C1C1C"/>
      <color rgb="FFFF3399"/>
      <color rgb="FF005C00"/>
      <color rgb="FF003300"/>
      <color rgb="FF006800"/>
      <color rgb="FF0080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273843</xdr:colOff>
      <xdr:row>1</xdr:row>
      <xdr:rowOff>47625</xdr:rowOff>
    </xdr:from>
    <xdr:to>
      <xdr:col>2</xdr:col>
      <xdr:colOff>83344</xdr:colOff>
      <xdr:row>2</xdr:row>
      <xdr:rowOff>310425</xdr:rowOff>
    </xdr:to>
    <xdr:pic>
      <xdr:nvPicPr>
        <xdr:cNvPr id="3" name="Imagem 2" descr="logo_detran_2013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0093" y="190500"/>
          <a:ext cx="1333501" cy="7152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5</xdr:row>
      <xdr:rowOff>87505</xdr:rowOff>
    </xdr:from>
    <xdr:to>
      <xdr:col>1</xdr:col>
      <xdr:colOff>2095500</xdr:colOff>
      <xdr:row>7</xdr:row>
      <xdr:rowOff>133350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494"/>
        <a:stretch/>
      </xdr:blipFill>
      <xdr:spPr>
        <a:xfrm>
          <a:off x="1390650" y="1840105"/>
          <a:ext cx="2085975" cy="6173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296325</xdr:colOff>
      <xdr:row>2</xdr:row>
      <xdr:rowOff>137584</xdr:rowOff>
    </xdr:from>
    <xdr:to>
      <xdr:col>12</xdr:col>
      <xdr:colOff>192742</xdr:colOff>
      <xdr:row>3</xdr:row>
      <xdr:rowOff>110167</xdr:rowOff>
    </xdr:to>
    <xdr:sp macro="" textlink="">
      <xdr:nvSpPr>
        <xdr:cNvPr id="3" name="Seta para a esquerda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4836575" y="624417"/>
          <a:ext cx="288000" cy="216000"/>
        </a:xfrm>
        <a:prstGeom prst="leftArrow">
          <a:avLst/>
        </a:prstGeom>
        <a:solidFill>
          <a:srgbClr val="7030A0"/>
        </a:solidFill>
        <a:ln>
          <a:solidFill>
            <a:schemeClr val="bg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8"/>
  </sheetPr>
  <dimension ref="A1:Y187"/>
  <sheetViews>
    <sheetView topLeftCell="A76" zoomScale="75" workbookViewId="0">
      <selection activeCell="E99" sqref="E99"/>
    </sheetView>
  </sheetViews>
  <sheetFormatPr defaultRowHeight="15" customHeight="1" x14ac:dyDescent="0.2"/>
  <cols>
    <col min="1" max="1" width="1.42578125" style="156" customWidth="1"/>
    <col min="2" max="2" width="8.7109375" style="156" bestFit="1" customWidth="1"/>
    <col min="3" max="3" width="9.140625" style="156"/>
    <col min="4" max="4" width="14.85546875" style="156" bestFit="1" customWidth="1"/>
    <col min="5" max="6" width="40" style="157" customWidth="1"/>
    <col min="7" max="9" width="7.7109375" style="156" customWidth="1"/>
    <col min="10" max="18" width="5.7109375" style="156" customWidth="1"/>
    <col min="19" max="19" width="7.7109375" style="156" bestFit="1" customWidth="1"/>
    <col min="20" max="21" width="5.7109375" style="156" customWidth="1"/>
    <col min="22" max="22" width="7.7109375" style="156" bestFit="1" customWidth="1"/>
    <col min="23" max="23" width="7.140625" style="156" customWidth="1"/>
    <col min="24" max="24" width="7.7109375" style="156" bestFit="1" customWidth="1"/>
    <col min="25" max="25" width="2.7109375" style="156" customWidth="1"/>
    <col min="26" max="34" width="7" style="159" customWidth="1"/>
    <col min="35" max="16384" width="9.140625" style="159"/>
  </cols>
  <sheetData>
    <row r="1" spans="2:24" ht="15" customHeight="1" thickBot="1" x14ac:dyDescent="0.25"/>
    <row r="2" spans="2:24" ht="30.75" thickBot="1" x14ac:dyDescent="0.25">
      <c r="B2" s="1" t="s">
        <v>403</v>
      </c>
      <c r="C2" s="499" t="s">
        <v>229</v>
      </c>
      <c r="D2" s="499"/>
      <c r="E2" s="113"/>
      <c r="F2" s="113"/>
      <c r="G2" s="1"/>
      <c r="H2" s="1"/>
      <c r="I2" s="1"/>
      <c r="J2" s="502" t="s">
        <v>157</v>
      </c>
      <c r="K2" s="503"/>
      <c r="L2" s="503"/>
      <c r="M2" s="503"/>
      <c r="N2" s="503"/>
      <c r="O2" s="503"/>
      <c r="P2" s="503"/>
      <c r="Q2" s="503"/>
      <c r="R2" s="504"/>
      <c r="S2" s="500" t="s">
        <v>377</v>
      </c>
      <c r="T2" s="505" t="s">
        <v>158</v>
      </c>
      <c r="U2" s="506"/>
      <c r="V2" s="500" t="s">
        <v>378</v>
      </c>
      <c r="W2" s="134" t="s">
        <v>381</v>
      </c>
      <c r="X2" s="500" t="s">
        <v>379</v>
      </c>
    </row>
    <row r="3" spans="2:24" ht="45.75" thickBot="1" x14ac:dyDescent="0.25">
      <c r="B3" s="15" t="s">
        <v>376</v>
      </c>
      <c r="C3" s="16" t="s">
        <v>225</v>
      </c>
      <c r="D3" s="17" t="s">
        <v>226</v>
      </c>
      <c r="E3" s="114" t="s">
        <v>227</v>
      </c>
      <c r="F3" s="114" t="s">
        <v>228</v>
      </c>
      <c r="G3" s="17" t="s">
        <v>230</v>
      </c>
      <c r="H3" s="143" t="s">
        <v>297</v>
      </c>
      <c r="I3" s="18" t="s">
        <v>231</v>
      </c>
      <c r="J3" s="135" t="s">
        <v>159</v>
      </c>
      <c r="K3" s="136" t="s">
        <v>160</v>
      </c>
      <c r="L3" s="137" t="s">
        <v>161</v>
      </c>
      <c r="M3" s="136" t="s">
        <v>162</v>
      </c>
      <c r="N3" s="138" t="s">
        <v>292</v>
      </c>
      <c r="O3" s="137" t="s">
        <v>293</v>
      </c>
      <c r="P3" s="136" t="s">
        <v>294</v>
      </c>
      <c r="Q3" s="138" t="s">
        <v>295</v>
      </c>
      <c r="R3" s="139" t="s">
        <v>296</v>
      </c>
      <c r="S3" s="501"/>
      <c r="T3" s="140" t="s">
        <v>289</v>
      </c>
      <c r="U3" s="141" t="s">
        <v>380</v>
      </c>
      <c r="V3" s="501"/>
      <c r="W3" s="142" t="s">
        <v>291</v>
      </c>
      <c r="X3" s="501"/>
    </row>
    <row r="4" spans="2:24" ht="15" customHeight="1" x14ac:dyDescent="0.2">
      <c r="B4" s="19">
        <v>1101</v>
      </c>
      <c r="C4" s="41">
        <v>14.12</v>
      </c>
      <c r="D4" s="36" t="s">
        <v>404</v>
      </c>
      <c r="E4" s="46" t="s">
        <v>405</v>
      </c>
      <c r="F4" s="48" t="s">
        <v>406</v>
      </c>
      <c r="G4" s="20">
        <v>15</v>
      </c>
      <c r="H4" s="21">
        <v>3.75</v>
      </c>
      <c r="I4" s="22">
        <f>SUM(G4:H4)</f>
        <v>18.75</v>
      </c>
      <c r="J4" s="144">
        <f>G4*0.6</f>
        <v>9</v>
      </c>
      <c r="K4" s="145">
        <f>G4*0.8</f>
        <v>12</v>
      </c>
      <c r="L4" s="145">
        <f>G4</f>
        <v>15</v>
      </c>
      <c r="M4" s="145">
        <f>K4</f>
        <v>12</v>
      </c>
      <c r="N4" s="145">
        <f>G4*0.75</f>
        <v>11.25</v>
      </c>
      <c r="O4" s="145">
        <f t="shared" ref="O4:Q5" si="0">L4</f>
        <v>15</v>
      </c>
      <c r="P4" s="145">
        <f t="shared" si="0"/>
        <v>12</v>
      </c>
      <c r="Q4" s="145">
        <f t="shared" si="0"/>
        <v>11.25</v>
      </c>
      <c r="R4" s="145">
        <f>J4</f>
        <v>9</v>
      </c>
      <c r="S4" s="146">
        <f>(SUM(J4:R4))*2</f>
        <v>213</v>
      </c>
      <c r="T4" s="145">
        <f>P4</f>
        <v>12</v>
      </c>
      <c r="U4" s="145">
        <f>Q4</f>
        <v>11.25</v>
      </c>
      <c r="V4" s="146">
        <f>S4*0.75</f>
        <v>159.75</v>
      </c>
      <c r="W4" s="145">
        <f>U4</f>
        <v>11.25</v>
      </c>
      <c r="X4" s="147">
        <f>S4*0.6</f>
        <v>127.8</v>
      </c>
    </row>
    <row r="5" spans="2:24" ht="15" customHeight="1" x14ac:dyDescent="0.2">
      <c r="B5" s="19">
        <v>1102</v>
      </c>
      <c r="C5" s="41">
        <v>12.35</v>
      </c>
      <c r="D5" s="36" t="s">
        <v>404</v>
      </c>
      <c r="E5" s="47" t="s">
        <v>405</v>
      </c>
      <c r="F5" s="49" t="s">
        <v>8</v>
      </c>
      <c r="G5" s="20">
        <v>15</v>
      </c>
      <c r="H5" s="21">
        <v>3.75</v>
      </c>
      <c r="I5" s="22">
        <f>SUM(G5:H5)</f>
        <v>18.75</v>
      </c>
      <c r="J5" s="148">
        <f>G5*0.6</f>
        <v>9</v>
      </c>
      <c r="K5" s="149">
        <f>G5*0.8</f>
        <v>12</v>
      </c>
      <c r="L5" s="149">
        <f>G5</f>
        <v>15</v>
      </c>
      <c r="M5" s="149">
        <f t="shared" ref="M5:M13" si="1">K5</f>
        <v>12</v>
      </c>
      <c r="N5" s="149">
        <f>G5*0.75</f>
        <v>11.25</v>
      </c>
      <c r="O5" s="149">
        <f t="shared" si="0"/>
        <v>15</v>
      </c>
      <c r="P5" s="149">
        <f t="shared" si="0"/>
        <v>12</v>
      </c>
      <c r="Q5" s="149">
        <f t="shared" si="0"/>
        <v>11.25</v>
      </c>
      <c r="R5" s="149">
        <f t="shared" ref="R5:R13" si="2">J5</f>
        <v>9</v>
      </c>
      <c r="S5" s="150">
        <f>(SUM(J5:R5))*2</f>
        <v>213</v>
      </c>
      <c r="T5" s="149">
        <f>P5</f>
        <v>12</v>
      </c>
      <c r="U5" s="149">
        <f>Q5</f>
        <v>11.25</v>
      </c>
      <c r="V5" s="150">
        <f>S5*0.75</f>
        <v>159.75</v>
      </c>
      <c r="W5" s="149">
        <f>U5</f>
        <v>11.25</v>
      </c>
      <c r="X5" s="151">
        <f>S5*0.6</f>
        <v>127.8</v>
      </c>
    </row>
    <row r="6" spans="2:24" ht="15" customHeight="1" x14ac:dyDescent="0.2">
      <c r="B6" s="19">
        <v>1103</v>
      </c>
      <c r="C6" s="41">
        <v>14.12</v>
      </c>
      <c r="D6" s="36" t="s">
        <v>404</v>
      </c>
      <c r="E6" s="47" t="s">
        <v>405</v>
      </c>
      <c r="F6" s="49" t="s">
        <v>9</v>
      </c>
      <c r="G6" s="20">
        <v>20</v>
      </c>
      <c r="H6" s="21">
        <v>5</v>
      </c>
      <c r="I6" s="22">
        <f t="shared" ref="I6:I38" si="3">SUM(G6:H6)</f>
        <v>25</v>
      </c>
      <c r="J6" s="148">
        <f t="shared" ref="J6:J13" si="4">G6*0.6</f>
        <v>12</v>
      </c>
      <c r="K6" s="149">
        <f t="shared" ref="K6:K13" si="5">G6*0.8</f>
        <v>16</v>
      </c>
      <c r="L6" s="149">
        <f t="shared" ref="L6:L13" si="6">G6</f>
        <v>20</v>
      </c>
      <c r="M6" s="149">
        <f t="shared" si="1"/>
        <v>16</v>
      </c>
      <c r="N6" s="149">
        <f t="shared" ref="N6:N13" si="7">G6*0.75</f>
        <v>15</v>
      </c>
      <c r="O6" s="149">
        <f t="shared" ref="O6:O13" si="8">L6</f>
        <v>20</v>
      </c>
      <c r="P6" s="149">
        <f t="shared" ref="P6:P13" si="9">M6</f>
        <v>16</v>
      </c>
      <c r="Q6" s="149">
        <f t="shared" ref="Q6:Q13" si="10">N6</f>
        <v>15</v>
      </c>
      <c r="R6" s="149">
        <f t="shared" si="2"/>
        <v>12</v>
      </c>
      <c r="S6" s="150">
        <f t="shared" ref="S6:S13" si="11">(SUM(J6:R6))*2</f>
        <v>284</v>
      </c>
      <c r="T6" s="149">
        <f t="shared" ref="T6:T13" si="12">P6</f>
        <v>16</v>
      </c>
      <c r="U6" s="149">
        <f t="shared" ref="U6:U13" si="13">Q6</f>
        <v>15</v>
      </c>
      <c r="V6" s="150">
        <f t="shared" ref="V6:V13" si="14">S6*0.75</f>
        <v>213</v>
      </c>
      <c r="W6" s="149">
        <f t="shared" ref="W6:W13" si="15">U6</f>
        <v>15</v>
      </c>
      <c r="X6" s="151">
        <f t="shared" ref="X6:X13" si="16">S6*0.6</f>
        <v>170.4</v>
      </c>
    </row>
    <row r="7" spans="2:24" ht="15" customHeight="1" x14ac:dyDescent="0.2">
      <c r="B7" s="19">
        <v>1104</v>
      </c>
      <c r="C7" s="41">
        <v>14.12</v>
      </c>
      <c r="D7" s="36" t="s">
        <v>404</v>
      </c>
      <c r="E7" s="47" t="s">
        <v>405</v>
      </c>
      <c r="F7" s="49" t="s">
        <v>10</v>
      </c>
      <c r="G7" s="20">
        <v>20</v>
      </c>
      <c r="H7" s="21">
        <v>5</v>
      </c>
      <c r="I7" s="22">
        <f t="shared" si="3"/>
        <v>25</v>
      </c>
      <c r="J7" s="148">
        <f t="shared" si="4"/>
        <v>12</v>
      </c>
      <c r="K7" s="149">
        <f t="shared" si="5"/>
        <v>16</v>
      </c>
      <c r="L7" s="149">
        <f t="shared" si="6"/>
        <v>20</v>
      </c>
      <c r="M7" s="149">
        <f t="shared" si="1"/>
        <v>16</v>
      </c>
      <c r="N7" s="149">
        <f t="shared" si="7"/>
        <v>15</v>
      </c>
      <c r="O7" s="149">
        <f t="shared" si="8"/>
        <v>20</v>
      </c>
      <c r="P7" s="149">
        <f t="shared" si="9"/>
        <v>16</v>
      </c>
      <c r="Q7" s="149">
        <f t="shared" si="10"/>
        <v>15</v>
      </c>
      <c r="R7" s="149">
        <f t="shared" si="2"/>
        <v>12</v>
      </c>
      <c r="S7" s="150">
        <f t="shared" si="11"/>
        <v>284</v>
      </c>
      <c r="T7" s="149">
        <f t="shared" si="12"/>
        <v>16</v>
      </c>
      <c r="U7" s="149">
        <f t="shared" si="13"/>
        <v>15</v>
      </c>
      <c r="V7" s="150">
        <f t="shared" si="14"/>
        <v>213</v>
      </c>
      <c r="W7" s="149">
        <f t="shared" si="15"/>
        <v>15</v>
      </c>
      <c r="X7" s="151">
        <f t="shared" si="16"/>
        <v>170.4</v>
      </c>
    </row>
    <row r="8" spans="2:24" ht="15" customHeight="1" x14ac:dyDescent="0.2">
      <c r="B8" s="19">
        <v>1105</v>
      </c>
      <c r="C8" s="41">
        <v>13.89</v>
      </c>
      <c r="D8" s="36" t="s">
        <v>11</v>
      </c>
      <c r="E8" s="47" t="s">
        <v>12</v>
      </c>
      <c r="F8" s="49" t="s">
        <v>13</v>
      </c>
      <c r="G8" s="20">
        <v>25</v>
      </c>
      <c r="H8" s="21">
        <v>6.25</v>
      </c>
      <c r="I8" s="22">
        <f t="shared" si="3"/>
        <v>31.25</v>
      </c>
      <c r="J8" s="148">
        <f t="shared" si="4"/>
        <v>15</v>
      </c>
      <c r="K8" s="149">
        <f t="shared" si="5"/>
        <v>20</v>
      </c>
      <c r="L8" s="149">
        <f t="shared" si="6"/>
        <v>25</v>
      </c>
      <c r="M8" s="149">
        <f t="shared" si="1"/>
        <v>20</v>
      </c>
      <c r="N8" s="149">
        <f t="shared" si="7"/>
        <v>18.75</v>
      </c>
      <c r="O8" s="149">
        <f t="shared" si="8"/>
        <v>25</v>
      </c>
      <c r="P8" s="149">
        <f t="shared" si="9"/>
        <v>20</v>
      </c>
      <c r="Q8" s="149">
        <f t="shared" si="10"/>
        <v>18.75</v>
      </c>
      <c r="R8" s="149">
        <f t="shared" si="2"/>
        <v>15</v>
      </c>
      <c r="S8" s="150">
        <f t="shared" si="11"/>
        <v>355</v>
      </c>
      <c r="T8" s="149">
        <f t="shared" si="12"/>
        <v>20</v>
      </c>
      <c r="U8" s="149">
        <f t="shared" si="13"/>
        <v>18.75</v>
      </c>
      <c r="V8" s="150">
        <f t="shared" si="14"/>
        <v>266.25</v>
      </c>
      <c r="W8" s="149">
        <f t="shared" si="15"/>
        <v>18.75</v>
      </c>
      <c r="X8" s="151">
        <f t="shared" si="16"/>
        <v>213</v>
      </c>
    </row>
    <row r="9" spans="2:24" ht="15" customHeight="1" x14ac:dyDescent="0.2">
      <c r="B9" s="19">
        <v>1106</v>
      </c>
      <c r="C9" s="41">
        <v>13.33</v>
      </c>
      <c r="D9" s="36" t="s">
        <v>11</v>
      </c>
      <c r="E9" s="47" t="s">
        <v>12</v>
      </c>
      <c r="F9" s="49" t="s">
        <v>364</v>
      </c>
      <c r="G9" s="20">
        <v>30</v>
      </c>
      <c r="H9" s="21">
        <v>7.5</v>
      </c>
      <c r="I9" s="22">
        <f t="shared" si="3"/>
        <v>37.5</v>
      </c>
      <c r="J9" s="148">
        <f t="shared" si="4"/>
        <v>18</v>
      </c>
      <c r="K9" s="149">
        <f t="shared" si="5"/>
        <v>24</v>
      </c>
      <c r="L9" s="149">
        <f t="shared" si="6"/>
        <v>30</v>
      </c>
      <c r="M9" s="149">
        <f t="shared" si="1"/>
        <v>24</v>
      </c>
      <c r="N9" s="149">
        <f t="shared" si="7"/>
        <v>22.5</v>
      </c>
      <c r="O9" s="149">
        <f t="shared" si="8"/>
        <v>30</v>
      </c>
      <c r="P9" s="149">
        <f t="shared" si="9"/>
        <v>24</v>
      </c>
      <c r="Q9" s="149">
        <f t="shared" si="10"/>
        <v>22.5</v>
      </c>
      <c r="R9" s="149">
        <f t="shared" si="2"/>
        <v>18</v>
      </c>
      <c r="S9" s="150">
        <f t="shared" si="11"/>
        <v>426</v>
      </c>
      <c r="T9" s="149">
        <f t="shared" si="12"/>
        <v>24</v>
      </c>
      <c r="U9" s="149">
        <f t="shared" si="13"/>
        <v>22.5</v>
      </c>
      <c r="V9" s="150">
        <f t="shared" si="14"/>
        <v>319.5</v>
      </c>
      <c r="W9" s="149">
        <f t="shared" si="15"/>
        <v>22.5</v>
      </c>
      <c r="X9" s="151">
        <f t="shared" si="16"/>
        <v>255.6</v>
      </c>
    </row>
    <row r="10" spans="2:24" ht="15" customHeight="1" x14ac:dyDescent="0.2">
      <c r="B10" s="19">
        <v>1107</v>
      </c>
      <c r="C10" s="41">
        <v>20</v>
      </c>
      <c r="D10" s="36" t="s">
        <v>365</v>
      </c>
      <c r="E10" s="47" t="s">
        <v>364</v>
      </c>
      <c r="F10" s="49" t="s">
        <v>366</v>
      </c>
      <c r="G10" s="20">
        <v>30</v>
      </c>
      <c r="H10" s="21">
        <v>7.5</v>
      </c>
      <c r="I10" s="22">
        <f t="shared" si="3"/>
        <v>37.5</v>
      </c>
      <c r="J10" s="148">
        <f t="shared" si="4"/>
        <v>18</v>
      </c>
      <c r="K10" s="149">
        <f t="shared" si="5"/>
        <v>24</v>
      </c>
      <c r="L10" s="149">
        <f t="shared" si="6"/>
        <v>30</v>
      </c>
      <c r="M10" s="149">
        <f t="shared" si="1"/>
        <v>24</v>
      </c>
      <c r="N10" s="149">
        <f t="shared" si="7"/>
        <v>22.5</v>
      </c>
      <c r="O10" s="149">
        <f t="shared" si="8"/>
        <v>30</v>
      </c>
      <c r="P10" s="149">
        <f t="shared" si="9"/>
        <v>24</v>
      </c>
      <c r="Q10" s="149">
        <f t="shared" si="10"/>
        <v>22.5</v>
      </c>
      <c r="R10" s="149">
        <f t="shared" si="2"/>
        <v>18</v>
      </c>
      <c r="S10" s="150">
        <f t="shared" si="11"/>
        <v>426</v>
      </c>
      <c r="T10" s="149">
        <f t="shared" si="12"/>
        <v>24</v>
      </c>
      <c r="U10" s="149">
        <f t="shared" si="13"/>
        <v>22.5</v>
      </c>
      <c r="V10" s="150">
        <f t="shared" si="14"/>
        <v>319.5</v>
      </c>
      <c r="W10" s="149">
        <f t="shared" si="15"/>
        <v>22.5</v>
      </c>
      <c r="X10" s="151">
        <f t="shared" si="16"/>
        <v>255.6</v>
      </c>
    </row>
    <row r="11" spans="2:24" ht="15" customHeight="1" x14ac:dyDescent="0.2">
      <c r="B11" s="19">
        <v>1108</v>
      </c>
      <c r="C11" s="41">
        <v>23.33</v>
      </c>
      <c r="D11" s="36" t="s">
        <v>365</v>
      </c>
      <c r="E11" s="47" t="s">
        <v>12</v>
      </c>
      <c r="F11" s="49" t="s">
        <v>367</v>
      </c>
      <c r="G11" s="20">
        <v>30</v>
      </c>
      <c r="H11" s="21">
        <v>7.5</v>
      </c>
      <c r="I11" s="22">
        <f t="shared" si="3"/>
        <v>37.5</v>
      </c>
      <c r="J11" s="148">
        <f t="shared" si="4"/>
        <v>18</v>
      </c>
      <c r="K11" s="149">
        <f t="shared" si="5"/>
        <v>24</v>
      </c>
      <c r="L11" s="149">
        <f t="shared" si="6"/>
        <v>30</v>
      </c>
      <c r="M11" s="149">
        <f t="shared" si="1"/>
        <v>24</v>
      </c>
      <c r="N11" s="149">
        <f t="shared" si="7"/>
        <v>22.5</v>
      </c>
      <c r="O11" s="149">
        <f t="shared" si="8"/>
        <v>30</v>
      </c>
      <c r="P11" s="149">
        <f t="shared" si="9"/>
        <v>24</v>
      </c>
      <c r="Q11" s="149">
        <f t="shared" si="10"/>
        <v>22.5</v>
      </c>
      <c r="R11" s="149">
        <f t="shared" si="2"/>
        <v>18</v>
      </c>
      <c r="S11" s="150">
        <f t="shared" si="11"/>
        <v>426</v>
      </c>
      <c r="T11" s="149">
        <f t="shared" si="12"/>
        <v>24</v>
      </c>
      <c r="U11" s="149">
        <f t="shared" si="13"/>
        <v>22.5</v>
      </c>
      <c r="V11" s="150">
        <f t="shared" si="14"/>
        <v>319.5</v>
      </c>
      <c r="W11" s="149">
        <f t="shared" si="15"/>
        <v>22.5</v>
      </c>
      <c r="X11" s="151">
        <f t="shared" si="16"/>
        <v>255.6</v>
      </c>
    </row>
    <row r="12" spans="2:24" ht="15" customHeight="1" x14ac:dyDescent="0.2">
      <c r="B12" s="19">
        <v>1109</v>
      </c>
      <c r="C12" s="41">
        <v>20</v>
      </c>
      <c r="D12" s="36" t="s">
        <v>368</v>
      </c>
      <c r="E12" s="47" t="s">
        <v>364</v>
      </c>
      <c r="F12" s="49" t="s">
        <v>366</v>
      </c>
      <c r="G12" s="20">
        <v>16</v>
      </c>
      <c r="H12" s="21">
        <v>4</v>
      </c>
      <c r="I12" s="22">
        <f t="shared" si="3"/>
        <v>20</v>
      </c>
      <c r="J12" s="148">
        <f t="shared" si="4"/>
        <v>9.6</v>
      </c>
      <c r="K12" s="149">
        <f t="shared" si="5"/>
        <v>12.8</v>
      </c>
      <c r="L12" s="149">
        <f t="shared" si="6"/>
        <v>16</v>
      </c>
      <c r="M12" s="149">
        <f t="shared" si="1"/>
        <v>12.8</v>
      </c>
      <c r="N12" s="149">
        <f t="shared" si="7"/>
        <v>12</v>
      </c>
      <c r="O12" s="149">
        <f t="shared" si="8"/>
        <v>16</v>
      </c>
      <c r="P12" s="149">
        <f t="shared" si="9"/>
        <v>12.8</v>
      </c>
      <c r="Q12" s="149">
        <f t="shared" si="10"/>
        <v>12</v>
      </c>
      <c r="R12" s="149">
        <f t="shared" si="2"/>
        <v>9.6</v>
      </c>
      <c r="S12" s="150">
        <f t="shared" si="11"/>
        <v>227.2</v>
      </c>
      <c r="T12" s="149">
        <f t="shared" si="12"/>
        <v>12.8</v>
      </c>
      <c r="U12" s="149">
        <f t="shared" si="13"/>
        <v>12</v>
      </c>
      <c r="V12" s="150">
        <f t="shared" si="14"/>
        <v>170.39999999999998</v>
      </c>
      <c r="W12" s="149">
        <f t="shared" si="15"/>
        <v>12</v>
      </c>
      <c r="X12" s="151">
        <f t="shared" si="16"/>
        <v>136.32</v>
      </c>
    </row>
    <row r="13" spans="2:24" ht="15" customHeight="1" x14ac:dyDescent="0.2">
      <c r="B13" s="19">
        <v>1110</v>
      </c>
      <c r="C13" s="41">
        <v>23.33</v>
      </c>
      <c r="D13" s="36" t="s">
        <v>368</v>
      </c>
      <c r="E13" s="47" t="s">
        <v>12</v>
      </c>
      <c r="F13" s="49" t="s">
        <v>367</v>
      </c>
      <c r="G13" s="20">
        <v>16</v>
      </c>
      <c r="H13" s="21">
        <v>4</v>
      </c>
      <c r="I13" s="22">
        <f t="shared" si="3"/>
        <v>20</v>
      </c>
      <c r="J13" s="148">
        <f t="shared" si="4"/>
        <v>9.6</v>
      </c>
      <c r="K13" s="149">
        <f t="shared" si="5"/>
        <v>12.8</v>
      </c>
      <c r="L13" s="149">
        <f t="shared" si="6"/>
        <v>16</v>
      </c>
      <c r="M13" s="149">
        <f t="shared" si="1"/>
        <v>12.8</v>
      </c>
      <c r="N13" s="149">
        <f t="shared" si="7"/>
        <v>12</v>
      </c>
      <c r="O13" s="149">
        <f t="shared" si="8"/>
        <v>16</v>
      </c>
      <c r="P13" s="149">
        <f t="shared" si="9"/>
        <v>12.8</v>
      </c>
      <c r="Q13" s="149">
        <f t="shared" si="10"/>
        <v>12</v>
      </c>
      <c r="R13" s="149">
        <f t="shared" si="2"/>
        <v>9.6</v>
      </c>
      <c r="S13" s="150">
        <f t="shared" si="11"/>
        <v>227.2</v>
      </c>
      <c r="T13" s="149">
        <f t="shared" si="12"/>
        <v>12.8</v>
      </c>
      <c r="U13" s="149">
        <f t="shared" si="13"/>
        <v>12</v>
      </c>
      <c r="V13" s="150">
        <f t="shared" si="14"/>
        <v>170.39999999999998</v>
      </c>
      <c r="W13" s="149">
        <f t="shared" si="15"/>
        <v>12</v>
      </c>
      <c r="X13" s="151">
        <f t="shared" si="16"/>
        <v>136.32</v>
      </c>
    </row>
    <row r="14" spans="2:24" ht="15" customHeight="1" x14ac:dyDescent="0.2">
      <c r="B14" s="23">
        <v>3101</v>
      </c>
      <c r="C14" s="41">
        <v>14.12</v>
      </c>
      <c r="D14" s="37" t="s">
        <v>404</v>
      </c>
      <c r="E14" s="47" t="s">
        <v>366</v>
      </c>
      <c r="F14" s="49" t="s">
        <v>369</v>
      </c>
      <c r="G14" s="20">
        <v>20</v>
      </c>
      <c r="H14" s="21">
        <v>5</v>
      </c>
      <c r="I14" s="22">
        <f t="shared" si="3"/>
        <v>25</v>
      </c>
      <c r="J14" s="148">
        <f t="shared" ref="J14:J38" si="17">G14*0.6</f>
        <v>12</v>
      </c>
      <c r="K14" s="149">
        <f t="shared" ref="K14:K38" si="18">G14*0.8</f>
        <v>16</v>
      </c>
      <c r="L14" s="149">
        <f t="shared" ref="L14:L38" si="19">G14</f>
        <v>20</v>
      </c>
      <c r="M14" s="149">
        <f t="shared" ref="M14:M38" si="20">K14</f>
        <v>16</v>
      </c>
      <c r="N14" s="149">
        <f t="shared" ref="N14:N38" si="21">G14*0.75</f>
        <v>15</v>
      </c>
      <c r="O14" s="149">
        <f t="shared" ref="O14:O38" si="22">L14</f>
        <v>20</v>
      </c>
      <c r="P14" s="149">
        <f t="shared" ref="P14:P38" si="23">M14</f>
        <v>16</v>
      </c>
      <c r="Q14" s="149">
        <f t="shared" ref="Q14:Q38" si="24">N14</f>
        <v>15</v>
      </c>
      <c r="R14" s="149">
        <f t="shared" ref="R14:R38" si="25">J14</f>
        <v>12</v>
      </c>
      <c r="S14" s="150">
        <f t="shared" ref="S14:S38" si="26">(SUM(J14:R14))*2</f>
        <v>284</v>
      </c>
      <c r="T14" s="149">
        <f t="shared" ref="T14:T38" si="27">P14</f>
        <v>16</v>
      </c>
      <c r="U14" s="149">
        <f t="shared" ref="U14:U38" si="28">Q14</f>
        <v>15</v>
      </c>
      <c r="V14" s="150">
        <f t="shared" ref="V14:V38" si="29">S14*0.75</f>
        <v>213</v>
      </c>
      <c r="W14" s="149">
        <f t="shared" ref="W14:W38" si="30">U14</f>
        <v>15</v>
      </c>
      <c r="X14" s="151">
        <f t="shared" ref="X14:X38" si="31">S14*0.6</f>
        <v>170.4</v>
      </c>
    </row>
    <row r="15" spans="2:24" ht="15" customHeight="1" x14ac:dyDescent="0.2">
      <c r="B15" s="23">
        <v>3102</v>
      </c>
      <c r="C15" s="41">
        <v>14.12</v>
      </c>
      <c r="D15" s="37" t="s">
        <v>404</v>
      </c>
      <c r="E15" s="47" t="s">
        <v>370</v>
      </c>
      <c r="F15" s="49" t="s">
        <v>371</v>
      </c>
      <c r="G15" s="20">
        <v>20</v>
      </c>
      <c r="H15" s="21">
        <v>5</v>
      </c>
      <c r="I15" s="22">
        <f t="shared" si="3"/>
        <v>25</v>
      </c>
      <c r="J15" s="148">
        <f t="shared" si="17"/>
        <v>12</v>
      </c>
      <c r="K15" s="149">
        <f t="shared" si="18"/>
        <v>16</v>
      </c>
      <c r="L15" s="149">
        <f t="shared" si="19"/>
        <v>20</v>
      </c>
      <c r="M15" s="149">
        <f t="shared" si="20"/>
        <v>16</v>
      </c>
      <c r="N15" s="149">
        <f t="shared" si="21"/>
        <v>15</v>
      </c>
      <c r="O15" s="149">
        <f t="shared" si="22"/>
        <v>20</v>
      </c>
      <c r="P15" s="149">
        <f t="shared" si="23"/>
        <v>16</v>
      </c>
      <c r="Q15" s="149">
        <f t="shared" si="24"/>
        <v>15</v>
      </c>
      <c r="R15" s="149">
        <f t="shared" si="25"/>
        <v>12</v>
      </c>
      <c r="S15" s="150">
        <f t="shared" si="26"/>
        <v>284</v>
      </c>
      <c r="T15" s="149">
        <f t="shared" si="27"/>
        <v>16</v>
      </c>
      <c r="U15" s="149">
        <f t="shared" si="28"/>
        <v>15</v>
      </c>
      <c r="V15" s="150">
        <f t="shared" si="29"/>
        <v>213</v>
      </c>
      <c r="W15" s="149">
        <f t="shared" si="30"/>
        <v>15</v>
      </c>
      <c r="X15" s="151">
        <f t="shared" si="31"/>
        <v>170.4</v>
      </c>
    </row>
    <row r="16" spans="2:24" ht="15" customHeight="1" x14ac:dyDescent="0.2">
      <c r="B16" s="23">
        <v>3103</v>
      </c>
      <c r="C16" s="41">
        <v>14.12</v>
      </c>
      <c r="D16" s="37" t="s">
        <v>404</v>
      </c>
      <c r="E16" s="47" t="s">
        <v>372</v>
      </c>
      <c r="F16" s="49" t="s">
        <v>366</v>
      </c>
      <c r="G16" s="20">
        <v>20</v>
      </c>
      <c r="H16" s="21">
        <v>5</v>
      </c>
      <c r="I16" s="22">
        <f t="shared" si="3"/>
        <v>25</v>
      </c>
      <c r="J16" s="148">
        <f t="shared" si="17"/>
        <v>12</v>
      </c>
      <c r="K16" s="149">
        <f t="shared" si="18"/>
        <v>16</v>
      </c>
      <c r="L16" s="149">
        <f t="shared" si="19"/>
        <v>20</v>
      </c>
      <c r="M16" s="149">
        <f t="shared" si="20"/>
        <v>16</v>
      </c>
      <c r="N16" s="149">
        <f t="shared" si="21"/>
        <v>15</v>
      </c>
      <c r="O16" s="149">
        <f t="shared" si="22"/>
        <v>20</v>
      </c>
      <c r="P16" s="149">
        <f t="shared" si="23"/>
        <v>16</v>
      </c>
      <c r="Q16" s="149">
        <f t="shared" si="24"/>
        <v>15</v>
      </c>
      <c r="R16" s="149">
        <f t="shared" si="25"/>
        <v>12</v>
      </c>
      <c r="S16" s="150">
        <f t="shared" si="26"/>
        <v>284</v>
      </c>
      <c r="T16" s="149">
        <f t="shared" si="27"/>
        <v>16</v>
      </c>
      <c r="U16" s="149">
        <f t="shared" si="28"/>
        <v>15</v>
      </c>
      <c r="V16" s="150">
        <f t="shared" si="29"/>
        <v>213</v>
      </c>
      <c r="W16" s="149">
        <f t="shared" si="30"/>
        <v>15</v>
      </c>
      <c r="X16" s="151">
        <f t="shared" si="31"/>
        <v>170.4</v>
      </c>
    </row>
    <row r="17" spans="2:24" ht="15" customHeight="1" x14ac:dyDescent="0.2">
      <c r="B17" s="23">
        <v>3104</v>
      </c>
      <c r="C17" s="41">
        <v>13.33</v>
      </c>
      <c r="D17" s="37" t="s">
        <v>11</v>
      </c>
      <c r="E17" s="47" t="s">
        <v>369</v>
      </c>
      <c r="F17" s="49" t="s">
        <v>373</v>
      </c>
      <c r="G17" s="20">
        <v>30</v>
      </c>
      <c r="H17" s="21">
        <v>7.5</v>
      </c>
      <c r="I17" s="22">
        <f t="shared" si="3"/>
        <v>37.5</v>
      </c>
      <c r="J17" s="148">
        <f t="shared" si="17"/>
        <v>18</v>
      </c>
      <c r="K17" s="149">
        <f t="shared" si="18"/>
        <v>24</v>
      </c>
      <c r="L17" s="149">
        <f t="shared" si="19"/>
        <v>30</v>
      </c>
      <c r="M17" s="149">
        <f t="shared" si="20"/>
        <v>24</v>
      </c>
      <c r="N17" s="149">
        <f t="shared" si="21"/>
        <v>22.5</v>
      </c>
      <c r="O17" s="149">
        <f t="shared" si="22"/>
        <v>30</v>
      </c>
      <c r="P17" s="149">
        <f t="shared" si="23"/>
        <v>24</v>
      </c>
      <c r="Q17" s="149">
        <f t="shared" si="24"/>
        <v>22.5</v>
      </c>
      <c r="R17" s="149">
        <f t="shared" si="25"/>
        <v>18</v>
      </c>
      <c r="S17" s="150">
        <f t="shared" si="26"/>
        <v>426</v>
      </c>
      <c r="T17" s="149">
        <f t="shared" si="27"/>
        <v>24</v>
      </c>
      <c r="U17" s="149">
        <f t="shared" si="28"/>
        <v>22.5</v>
      </c>
      <c r="V17" s="150">
        <f t="shared" si="29"/>
        <v>319.5</v>
      </c>
      <c r="W17" s="149">
        <f t="shared" si="30"/>
        <v>22.5</v>
      </c>
      <c r="X17" s="151">
        <f t="shared" si="31"/>
        <v>255.6</v>
      </c>
    </row>
    <row r="18" spans="2:24" ht="15" customHeight="1" x14ac:dyDescent="0.2">
      <c r="B18" s="23">
        <v>3105</v>
      </c>
      <c r="C18" s="41">
        <v>13.33</v>
      </c>
      <c r="D18" s="37" t="s">
        <v>11</v>
      </c>
      <c r="E18" s="47" t="s">
        <v>372</v>
      </c>
      <c r="F18" s="49" t="s">
        <v>371</v>
      </c>
      <c r="G18" s="20">
        <v>30</v>
      </c>
      <c r="H18" s="21">
        <v>7</v>
      </c>
      <c r="I18" s="22">
        <f t="shared" si="3"/>
        <v>37</v>
      </c>
      <c r="J18" s="148">
        <f t="shared" si="17"/>
        <v>18</v>
      </c>
      <c r="K18" s="149">
        <f t="shared" si="18"/>
        <v>24</v>
      </c>
      <c r="L18" s="149">
        <f t="shared" si="19"/>
        <v>30</v>
      </c>
      <c r="M18" s="149">
        <f t="shared" si="20"/>
        <v>24</v>
      </c>
      <c r="N18" s="149">
        <f t="shared" si="21"/>
        <v>22.5</v>
      </c>
      <c r="O18" s="149">
        <f t="shared" si="22"/>
        <v>30</v>
      </c>
      <c r="P18" s="149">
        <f t="shared" si="23"/>
        <v>24</v>
      </c>
      <c r="Q18" s="149">
        <f t="shared" si="24"/>
        <v>22.5</v>
      </c>
      <c r="R18" s="149">
        <f t="shared" si="25"/>
        <v>18</v>
      </c>
      <c r="S18" s="150">
        <f t="shared" si="26"/>
        <v>426</v>
      </c>
      <c r="T18" s="149">
        <f t="shared" si="27"/>
        <v>24</v>
      </c>
      <c r="U18" s="149">
        <f t="shared" si="28"/>
        <v>22.5</v>
      </c>
      <c r="V18" s="150">
        <f t="shared" si="29"/>
        <v>319.5</v>
      </c>
      <c r="W18" s="149">
        <f t="shared" si="30"/>
        <v>22.5</v>
      </c>
      <c r="X18" s="151">
        <f t="shared" si="31"/>
        <v>255.6</v>
      </c>
    </row>
    <row r="19" spans="2:24" ht="15" customHeight="1" x14ac:dyDescent="0.2">
      <c r="B19" s="23">
        <v>3106</v>
      </c>
      <c r="C19" s="41">
        <v>20</v>
      </c>
      <c r="D19" s="37" t="s">
        <v>365</v>
      </c>
      <c r="E19" s="47" t="s">
        <v>298</v>
      </c>
      <c r="F19" s="49" t="s">
        <v>366</v>
      </c>
      <c r="G19" s="20">
        <v>30</v>
      </c>
      <c r="H19" s="21">
        <v>7</v>
      </c>
      <c r="I19" s="22">
        <f t="shared" si="3"/>
        <v>37</v>
      </c>
      <c r="J19" s="148">
        <f t="shared" si="17"/>
        <v>18</v>
      </c>
      <c r="K19" s="149">
        <f t="shared" si="18"/>
        <v>24</v>
      </c>
      <c r="L19" s="149">
        <f t="shared" si="19"/>
        <v>30</v>
      </c>
      <c r="M19" s="149">
        <f t="shared" si="20"/>
        <v>24</v>
      </c>
      <c r="N19" s="149">
        <f t="shared" si="21"/>
        <v>22.5</v>
      </c>
      <c r="O19" s="149">
        <f t="shared" si="22"/>
        <v>30</v>
      </c>
      <c r="P19" s="149">
        <f t="shared" si="23"/>
        <v>24</v>
      </c>
      <c r="Q19" s="149">
        <f t="shared" si="24"/>
        <v>22.5</v>
      </c>
      <c r="R19" s="149">
        <f t="shared" si="25"/>
        <v>18</v>
      </c>
      <c r="S19" s="150">
        <f t="shared" si="26"/>
        <v>426</v>
      </c>
      <c r="T19" s="149">
        <f t="shared" si="27"/>
        <v>24</v>
      </c>
      <c r="U19" s="149">
        <f t="shared" si="28"/>
        <v>22.5</v>
      </c>
      <c r="V19" s="150">
        <f t="shared" si="29"/>
        <v>319.5</v>
      </c>
      <c r="W19" s="149">
        <f t="shared" si="30"/>
        <v>22.5</v>
      </c>
      <c r="X19" s="151">
        <f t="shared" si="31"/>
        <v>255.6</v>
      </c>
    </row>
    <row r="20" spans="2:24" ht="15" customHeight="1" x14ac:dyDescent="0.2">
      <c r="B20" s="23">
        <v>3107</v>
      </c>
      <c r="C20" s="41">
        <v>20</v>
      </c>
      <c r="D20" s="37" t="s">
        <v>365</v>
      </c>
      <c r="E20" s="47" t="s">
        <v>299</v>
      </c>
      <c r="F20" s="49" t="s">
        <v>300</v>
      </c>
      <c r="G20" s="20">
        <v>30</v>
      </c>
      <c r="H20" s="21">
        <v>8</v>
      </c>
      <c r="I20" s="22">
        <f t="shared" si="3"/>
        <v>38</v>
      </c>
      <c r="J20" s="148">
        <f t="shared" si="17"/>
        <v>18</v>
      </c>
      <c r="K20" s="149">
        <f t="shared" si="18"/>
        <v>24</v>
      </c>
      <c r="L20" s="149">
        <f t="shared" si="19"/>
        <v>30</v>
      </c>
      <c r="M20" s="149">
        <f t="shared" si="20"/>
        <v>24</v>
      </c>
      <c r="N20" s="149">
        <f t="shared" si="21"/>
        <v>22.5</v>
      </c>
      <c r="O20" s="149">
        <f t="shared" si="22"/>
        <v>30</v>
      </c>
      <c r="P20" s="149">
        <f t="shared" si="23"/>
        <v>24</v>
      </c>
      <c r="Q20" s="149">
        <f t="shared" si="24"/>
        <v>22.5</v>
      </c>
      <c r="R20" s="149">
        <f t="shared" si="25"/>
        <v>18</v>
      </c>
      <c r="S20" s="150">
        <f t="shared" si="26"/>
        <v>426</v>
      </c>
      <c r="T20" s="149">
        <f t="shared" si="27"/>
        <v>24</v>
      </c>
      <c r="U20" s="149">
        <f t="shared" si="28"/>
        <v>22.5</v>
      </c>
      <c r="V20" s="150">
        <f t="shared" si="29"/>
        <v>319.5</v>
      </c>
      <c r="W20" s="149">
        <f t="shared" si="30"/>
        <v>22.5</v>
      </c>
      <c r="X20" s="151">
        <f t="shared" si="31"/>
        <v>255.6</v>
      </c>
    </row>
    <row r="21" spans="2:24" ht="15" customHeight="1" x14ac:dyDescent="0.2">
      <c r="B21" s="23">
        <v>3108</v>
      </c>
      <c r="C21" s="41">
        <v>20</v>
      </c>
      <c r="D21" s="37" t="s">
        <v>368</v>
      </c>
      <c r="E21" s="47" t="s">
        <v>298</v>
      </c>
      <c r="F21" s="49" t="s">
        <v>366</v>
      </c>
      <c r="G21" s="20">
        <v>20</v>
      </c>
      <c r="H21" s="21">
        <v>5</v>
      </c>
      <c r="I21" s="22">
        <f t="shared" si="3"/>
        <v>25</v>
      </c>
      <c r="J21" s="148">
        <f t="shared" si="17"/>
        <v>12</v>
      </c>
      <c r="K21" s="149">
        <f t="shared" si="18"/>
        <v>16</v>
      </c>
      <c r="L21" s="149">
        <f t="shared" si="19"/>
        <v>20</v>
      </c>
      <c r="M21" s="149">
        <f t="shared" si="20"/>
        <v>16</v>
      </c>
      <c r="N21" s="149">
        <f t="shared" si="21"/>
        <v>15</v>
      </c>
      <c r="O21" s="149">
        <f t="shared" si="22"/>
        <v>20</v>
      </c>
      <c r="P21" s="149">
        <f t="shared" si="23"/>
        <v>16</v>
      </c>
      <c r="Q21" s="149">
        <f t="shared" si="24"/>
        <v>15</v>
      </c>
      <c r="R21" s="149">
        <f t="shared" si="25"/>
        <v>12</v>
      </c>
      <c r="S21" s="150">
        <f t="shared" si="26"/>
        <v>284</v>
      </c>
      <c r="T21" s="149">
        <f t="shared" si="27"/>
        <v>16</v>
      </c>
      <c r="U21" s="149">
        <f t="shared" si="28"/>
        <v>15</v>
      </c>
      <c r="V21" s="150">
        <f t="shared" si="29"/>
        <v>213</v>
      </c>
      <c r="W21" s="149">
        <f t="shared" si="30"/>
        <v>15</v>
      </c>
      <c r="X21" s="151">
        <f t="shared" si="31"/>
        <v>170.4</v>
      </c>
    </row>
    <row r="22" spans="2:24" ht="15" customHeight="1" x14ac:dyDescent="0.2">
      <c r="B22" s="24">
        <v>4101</v>
      </c>
      <c r="C22" s="41">
        <v>14.12</v>
      </c>
      <c r="D22" s="38" t="s">
        <v>404</v>
      </c>
      <c r="E22" s="47" t="s">
        <v>307</v>
      </c>
      <c r="F22" s="49" t="s">
        <v>308</v>
      </c>
      <c r="G22" s="20">
        <v>20</v>
      </c>
      <c r="H22" s="21">
        <v>5</v>
      </c>
      <c r="I22" s="22">
        <f t="shared" si="3"/>
        <v>25</v>
      </c>
      <c r="J22" s="148">
        <f t="shared" si="17"/>
        <v>12</v>
      </c>
      <c r="K22" s="149">
        <f t="shared" si="18"/>
        <v>16</v>
      </c>
      <c r="L22" s="149">
        <f t="shared" si="19"/>
        <v>20</v>
      </c>
      <c r="M22" s="149">
        <f t="shared" si="20"/>
        <v>16</v>
      </c>
      <c r="N22" s="149">
        <f t="shared" si="21"/>
        <v>15</v>
      </c>
      <c r="O22" s="149">
        <f t="shared" si="22"/>
        <v>20</v>
      </c>
      <c r="P22" s="149">
        <f t="shared" si="23"/>
        <v>16</v>
      </c>
      <c r="Q22" s="149">
        <f t="shared" si="24"/>
        <v>15</v>
      </c>
      <c r="R22" s="149">
        <f t="shared" si="25"/>
        <v>12</v>
      </c>
      <c r="S22" s="150">
        <f t="shared" si="26"/>
        <v>284</v>
      </c>
      <c r="T22" s="149">
        <f t="shared" si="27"/>
        <v>16</v>
      </c>
      <c r="U22" s="149">
        <f t="shared" si="28"/>
        <v>15</v>
      </c>
      <c r="V22" s="150">
        <f t="shared" si="29"/>
        <v>213</v>
      </c>
      <c r="W22" s="149">
        <f t="shared" si="30"/>
        <v>15</v>
      </c>
      <c r="X22" s="151">
        <f t="shared" si="31"/>
        <v>170.4</v>
      </c>
    </row>
    <row r="23" spans="2:24" ht="15" customHeight="1" x14ac:dyDescent="0.2">
      <c r="B23" s="24">
        <v>4102</v>
      </c>
      <c r="C23" s="41">
        <v>14.12</v>
      </c>
      <c r="D23" s="38" t="s">
        <v>404</v>
      </c>
      <c r="E23" s="47" t="s">
        <v>167</v>
      </c>
      <c r="F23" s="49" t="s">
        <v>168</v>
      </c>
      <c r="G23" s="20">
        <v>15</v>
      </c>
      <c r="H23" s="21">
        <v>5</v>
      </c>
      <c r="I23" s="22">
        <f t="shared" si="3"/>
        <v>20</v>
      </c>
      <c r="J23" s="148">
        <f t="shared" si="17"/>
        <v>9</v>
      </c>
      <c r="K23" s="149">
        <f t="shared" si="18"/>
        <v>12</v>
      </c>
      <c r="L23" s="149">
        <f t="shared" si="19"/>
        <v>15</v>
      </c>
      <c r="M23" s="149">
        <f t="shared" si="20"/>
        <v>12</v>
      </c>
      <c r="N23" s="149">
        <f t="shared" si="21"/>
        <v>11.25</v>
      </c>
      <c r="O23" s="149">
        <f t="shared" si="22"/>
        <v>15</v>
      </c>
      <c r="P23" s="149">
        <f t="shared" si="23"/>
        <v>12</v>
      </c>
      <c r="Q23" s="149">
        <f t="shared" si="24"/>
        <v>11.25</v>
      </c>
      <c r="R23" s="149">
        <f t="shared" si="25"/>
        <v>9</v>
      </c>
      <c r="S23" s="150">
        <f t="shared" si="26"/>
        <v>213</v>
      </c>
      <c r="T23" s="149">
        <f t="shared" si="27"/>
        <v>12</v>
      </c>
      <c r="U23" s="149">
        <f t="shared" si="28"/>
        <v>11.25</v>
      </c>
      <c r="V23" s="150">
        <f t="shared" si="29"/>
        <v>159.75</v>
      </c>
      <c r="W23" s="149">
        <f t="shared" si="30"/>
        <v>11.25</v>
      </c>
      <c r="X23" s="151">
        <f t="shared" si="31"/>
        <v>127.8</v>
      </c>
    </row>
    <row r="24" spans="2:24" ht="15" customHeight="1" x14ac:dyDescent="0.2">
      <c r="B24" s="24">
        <v>4103</v>
      </c>
      <c r="C24" s="41">
        <v>12.35</v>
      </c>
      <c r="D24" s="38" t="s">
        <v>404</v>
      </c>
      <c r="E24" s="47" t="s">
        <v>169</v>
      </c>
      <c r="F24" s="49" t="s">
        <v>370</v>
      </c>
      <c r="G24" s="20">
        <v>15</v>
      </c>
      <c r="H24" s="21">
        <v>5</v>
      </c>
      <c r="I24" s="22">
        <f t="shared" si="3"/>
        <v>20</v>
      </c>
      <c r="J24" s="148">
        <f t="shared" si="17"/>
        <v>9</v>
      </c>
      <c r="K24" s="149">
        <f t="shared" si="18"/>
        <v>12</v>
      </c>
      <c r="L24" s="149">
        <f t="shared" si="19"/>
        <v>15</v>
      </c>
      <c r="M24" s="149">
        <f t="shared" si="20"/>
        <v>12</v>
      </c>
      <c r="N24" s="149">
        <f t="shared" si="21"/>
        <v>11.25</v>
      </c>
      <c r="O24" s="149">
        <f t="shared" si="22"/>
        <v>15</v>
      </c>
      <c r="P24" s="149">
        <f t="shared" si="23"/>
        <v>12</v>
      </c>
      <c r="Q24" s="149">
        <f t="shared" si="24"/>
        <v>11.25</v>
      </c>
      <c r="R24" s="149">
        <f t="shared" si="25"/>
        <v>9</v>
      </c>
      <c r="S24" s="150">
        <f t="shared" si="26"/>
        <v>213</v>
      </c>
      <c r="T24" s="149">
        <f t="shared" si="27"/>
        <v>12</v>
      </c>
      <c r="U24" s="149">
        <f t="shared" si="28"/>
        <v>11.25</v>
      </c>
      <c r="V24" s="150">
        <f t="shared" si="29"/>
        <v>159.75</v>
      </c>
      <c r="W24" s="149">
        <f t="shared" si="30"/>
        <v>11.25</v>
      </c>
      <c r="X24" s="151">
        <f t="shared" si="31"/>
        <v>127.8</v>
      </c>
    </row>
    <row r="25" spans="2:24" ht="15" customHeight="1" x14ac:dyDescent="0.2">
      <c r="B25" s="24">
        <v>4104</v>
      </c>
      <c r="C25" s="41">
        <v>14.71</v>
      </c>
      <c r="D25" s="38" t="s">
        <v>404</v>
      </c>
      <c r="E25" s="47" t="s">
        <v>369</v>
      </c>
      <c r="F25" s="49" t="s">
        <v>170</v>
      </c>
      <c r="G25" s="20">
        <v>25</v>
      </c>
      <c r="H25" s="21">
        <v>5</v>
      </c>
      <c r="I25" s="22">
        <f t="shared" si="3"/>
        <v>30</v>
      </c>
      <c r="J25" s="148">
        <f t="shared" si="17"/>
        <v>15</v>
      </c>
      <c r="K25" s="149">
        <f t="shared" si="18"/>
        <v>20</v>
      </c>
      <c r="L25" s="149">
        <f t="shared" si="19"/>
        <v>25</v>
      </c>
      <c r="M25" s="149">
        <f t="shared" si="20"/>
        <v>20</v>
      </c>
      <c r="N25" s="149">
        <f t="shared" si="21"/>
        <v>18.75</v>
      </c>
      <c r="O25" s="149">
        <f t="shared" si="22"/>
        <v>25</v>
      </c>
      <c r="P25" s="149">
        <f t="shared" si="23"/>
        <v>20</v>
      </c>
      <c r="Q25" s="149">
        <f t="shared" si="24"/>
        <v>18.75</v>
      </c>
      <c r="R25" s="149">
        <f t="shared" si="25"/>
        <v>15</v>
      </c>
      <c r="S25" s="150">
        <f t="shared" si="26"/>
        <v>355</v>
      </c>
      <c r="T25" s="149">
        <f t="shared" si="27"/>
        <v>20</v>
      </c>
      <c r="U25" s="149">
        <f t="shared" si="28"/>
        <v>18.75</v>
      </c>
      <c r="V25" s="150">
        <f t="shared" si="29"/>
        <v>266.25</v>
      </c>
      <c r="W25" s="149">
        <f t="shared" si="30"/>
        <v>18.75</v>
      </c>
      <c r="X25" s="151">
        <f t="shared" si="31"/>
        <v>213</v>
      </c>
    </row>
    <row r="26" spans="2:24" ht="15" customHeight="1" x14ac:dyDescent="0.2">
      <c r="B26" s="24">
        <v>4105</v>
      </c>
      <c r="C26" s="41">
        <v>18.82</v>
      </c>
      <c r="D26" s="38" t="s">
        <v>404</v>
      </c>
      <c r="E26" s="47" t="s">
        <v>168</v>
      </c>
      <c r="F26" s="49" t="s">
        <v>171</v>
      </c>
      <c r="G26" s="20">
        <v>20</v>
      </c>
      <c r="H26" s="21">
        <v>5</v>
      </c>
      <c r="I26" s="22">
        <f t="shared" si="3"/>
        <v>25</v>
      </c>
      <c r="J26" s="148">
        <f t="shared" si="17"/>
        <v>12</v>
      </c>
      <c r="K26" s="149">
        <f t="shared" si="18"/>
        <v>16</v>
      </c>
      <c r="L26" s="149">
        <f t="shared" si="19"/>
        <v>20</v>
      </c>
      <c r="M26" s="149">
        <f t="shared" si="20"/>
        <v>16</v>
      </c>
      <c r="N26" s="149">
        <f t="shared" si="21"/>
        <v>15</v>
      </c>
      <c r="O26" s="149">
        <f t="shared" si="22"/>
        <v>20</v>
      </c>
      <c r="P26" s="149">
        <f t="shared" si="23"/>
        <v>16</v>
      </c>
      <c r="Q26" s="149">
        <f t="shared" si="24"/>
        <v>15</v>
      </c>
      <c r="R26" s="149">
        <f t="shared" si="25"/>
        <v>12</v>
      </c>
      <c r="S26" s="150">
        <f t="shared" si="26"/>
        <v>284</v>
      </c>
      <c r="T26" s="149">
        <f t="shared" si="27"/>
        <v>16</v>
      </c>
      <c r="U26" s="149">
        <f t="shared" si="28"/>
        <v>15</v>
      </c>
      <c r="V26" s="150">
        <f t="shared" si="29"/>
        <v>213</v>
      </c>
      <c r="W26" s="149">
        <f t="shared" si="30"/>
        <v>15</v>
      </c>
      <c r="X26" s="151">
        <f t="shared" si="31"/>
        <v>170.4</v>
      </c>
    </row>
    <row r="27" spans="2:24" ht="15" customHeight="1" x14ac:dyDescent="0.2">
      <c r="B27" s="24">
        <v>4106</v>
      </c>
      <c r="C27" s="41">
        <v>13.33</v>
      </c>
      <c r="D27" s="38" t="s">
        <v>11</v>
      </c>
      <c r="E27" s="47" t="s">
        <v>168</v>
      </c>
      <c r="F27" s="49" t="s">
        <v>370</v>
      </c>
      <c r="G27" s="20">
        <v>15</v>
      </c>
      <c r="H27" s="21">
        <v>5</v>
      </c>
      <c r="I27" s="22">
        <f t="shared" si="3"/>
        <v>20</v>
      </c>
      <c r="J27" s="148">
        <f t="shared" si="17"/>
        <v>9</v>
      </c>
      <c r="K27" s="149">
        <f t="shared" si="18"/>
        <v>12</v>
      </c>
      <c r="L27" s="149">
        <f t="shared" si="19"/>
        <v>15</v>
      </c>
      <c r="M27" s="149">
        <f t="shared" si="20"/>
        <v>12</v>
      </c>
      <c r="N27" s="149">
        <f t="shared" si="21"/>
        <v>11.25</v>
      </c>
      <c r="O27" s="149">
        <f t="shared" si="22"/>
        <v>15</v>
      </c>
      <c r="P27" s="149">
        <f t="shared" si="23"/>
        <v>12</v>
      </c>
      <c r="Q27" s="149">
        <f t="shared" si="24"/>
        <v>11.25</v>
      </c>
      <c r="R27" s="149">
        <f t="shared" si="25"/>
        <v>9</v>
      </c>
      <c r="S27" s="150">
        <f t="shared" si="26"/>
        <v>213</v>
      </c>
      <c r="T27" s="149">
        <f t="shared" si="27"/>
        <v>12</v>
      </c>
      <c r="U27" s="149">
        <f t="shared" si="28"/>
        <v>11.25</v>
      </c>
      <c r="V27" s="150">
        <f t="shared" si="29"/>
        <v>159.75</v>
      </c>
      <c r="W27" s="149">
        <f t="shared" si="30"/>
        <v>11.25</v>
      </c>
      <c r="X27" s="151">
        <f t="shared" si="31"/>
        <v>127.8</v>
      </c>
    </row>
    <row r="28" spans="2:24" ht="15" customHeight="1" x14ac:dyDescent="0.2">
      <c r="B28" s="24">
        <v>4107</v>
      </c>
      <c r="C28" s="41">
        <v>13.33</v>
      </c>
      <c r="D28" s="38" t="s">
        <v>11</v>
      </c>
      <c r="E28" s="47" t="s">
        <v>168</v>
      </c>
      <c r="F28" s="49" t="s">
        <v>366</v>
      </c>
      <c r="G28" s="20">
        <v>15</v>
      </c>
      <c r="H28" s="21">
        <v>5</v>
      </c>
      <c r="I28" s="22">
        <f t="shared" si="3"/>
        <v>20</v>
      </c>
      <c r="J28" s="148">
        <f t="shared" si="17"/>
        <v>9</v>
      </c>
      <c r="K28" s="149">
        <f t="shared" si="18"/>
        <v>12</v>
      </c>
      <c r="L28" s="149">
        <f t="shared" si="19"/>
        <v>15</v>
      </c>
      <c r="M28" s="149">
        <f t="shared" si="20"/>
        <v>12</v>
      </c>
      <c r="N28" s="149">
        <f t="shared" si="21"/>
        <v>11.25</v>
      </c>
      <c r="O28" s="149">
        <f t="shared" si="22"/>
        <v>15</v>
      </c>
      <c r="P28" s="149">
        <f t="shared" si="23"/>
        <v>12</v>
      </c>
      <c r="Q28" s="149">
        <f t="shared" si="24"/>
        <v>11.25</v>
      </c>
      <c r="R28" s="149">
        <f t="shared" si="25"/>
        <v>9</v>
      </c>
      <c r="S28" s="150">
        <f t="shared" si="26"/>
        <v>213</v>
      </c>
      <c r="T28" s="149">
        <f t="shared" si="27"/>
        <v>12</v>
      </c>
      <c r="U28" s="149">
        <f t="shared" si="28"/>
        <v>11.25</v>
      </c>
      <c r="V28" s="150">
        <f t="shared" si="29"/>
        <v>159.75</v>
      </c>
      <c r="W28" s="149">
        <f t="shared" si="30"/>
        <v>11.25</v>
      </c>
      <c r="X28" s="151">
        <f t="shared" si="31"/>
        <v>127.8</v>
      </c>
    </row>
    <row r="29" spans="2:24" ht="15" customHeight="1" x14ac:dyDescent="0.2">
      <c r="B29" s="24">
        <v>4108</v>
      </c>
      <c r="C29" s="41">
        <v>15.79</v>
      </c>
      <c r="D29" s="38" t="s">
        <v>368</v>
      </c>
      <c r="E29" s="47" t="s">
        <v>172</v>
      </c>
      <c r="F29" s="49" t="s">
        <v>366</v>
      </c>
      <c r="G29" s="20">
        <v>15</v>
      </c>
      <c r="H29" s="21">
        <v>5</v>
      </c>
      <c r="I29" s="22">
        <f t="shared" si="3"/>
        <v>20</v>
      </c>
      <c r="J29" s="148">
        <f t="shared" si="17"/>
        <v>9</v>
      </c>
      <c r="K29" s="149">
        <f t="shared" si="18"/>
        <v>12</v>
      </c>
      <c r="L29" s="149">
        <f t="shared" si="19"/>
        <v>15</v>
      </c>
      <c r="M29" s="149">
        <f t="shared" si="20"/>
        <v>12</v>
      </c>
      <c r="N29" s="149">
        <f t="shared" si="21"/>
        <v>11.25</v>
      </c>
      <c r="O29" s="149">
        <f t="shared" si="22"/>
        <v>15</v>
      </c>
      <c r="P29" s="149">
        <f t="shared" si="23"/>
        <v>12</v>
      </c>
      <c r="Q29" s="149">
        <f t="shared" si="24"/>
        <v>11.25</v>
      </c>
      <c r="R29" s="149">
        <f t="shared" si="25"/>
        <v>9</v>
      </c>
      <c r="S29" s="150">
        <f t="shared" si="26"/>
        <v>213</v>
      </c>
      <c r="T29" s="149">
        <f t="shared" si="27"/>
        <v>12</v>
      </c>
      <c r="U29" s="149">
        <f t="shared" si="28"/>
        <v>11.25</v>
      </c>
      <c r="V29" s="150">
        <f t="shared" si="29"/>
        <v>159.75</v>
      </c>
      <c r="W29" s="149">
        <f t="shared" si="30"/>
        <v>11.25</v>
      </c>
      <c r="X29" s="151">
        <f t="shared" si="31"/>
        <v>127.8</v>
      </c>
    </row>
    <row r="30" spans="2:24" ht="15" customHeight="1" x14ac:dyDescent="0.2">
      <c r="B30" s="25">
        <v>6101</v>
      </c>
      <c r="C30" s="41">
        <v>14.12</v>
      </c>
      <c r="D30" s="39" t="s">
        <v>404</v>
      </c>
      <c r="E30" s="47" t="s">
        <v>37</v>
      </c>
      <c r="F30" s="49" t="s">
        <v>38</v>
      </c>
      <c r="G30" s="20">
        <v>20</v>
      </c>
      <c r="H30" s="21">
        <v>5</v>
      </c>
      <c r="I30" s="22">
        <f t="shared" si="3"/>
        <v>25</v>
      </c>
      <c r="J30" s="148">
        <f t="shared" si="17"/>
        <v>12</v>
      </c>
      <c r="K30" s="149">
        <f t="shared" si="18"/>
        <v>16</v>
      </c>
      <c r="L30" s="149">
        <f t="shared" si="19"/>
        <v>20</v>
      </c>
      <c r="M30" s="149">
        <f t="shared" si="20"/>
        <v>16</v>
      </c>
      <c r="N30" s="149">
        <f t="shared" si="21"/>
        <v>15</v>
      </c>
      <c r="O30" s="149">
        <f t="shared" si="22"/>
        <v>20</v>
      </c>
      <c r="P30" s="149">
        <f t="shared" si="23"/>
        <v>16</v>
      </c>
      <c r="Q30" s="149">
        <f t="shared" si="24"/>
        <v>15</v>
      </c>
      <c r="R30" s="149">
        <f t="shared" si="25"/>
        <v>12</v>
      </c>
      <c r="S30" s="150">
        <f t="shared" si="26"/>
        <v>284</v>
      </c>
      <c r="T30" s="149">
        <f t="shared" si="27"/>
        <v>16</v>
      </c>
      <c r="U30" s="149">
        <f t="shared" si="28"/>
        <v>15</v>
      </c>
      <c r="V30" s="150">
        <f t="shared" si="29"/>
        <v>213</v>
      </c>
      <c r="W30" s="149">
        <f t="shared" si="30"/>
        <v>15</v>
      </c>
      <c r="X30" s="151">
        <f t="shared" si="31"/>
        <v>170.4</v>
      </c>
    </row>
    <row r="31" spans="2:24" ht="15" customHeight="1" x14ac:dyDescent="0.2">
      <c r="B31" s="25">
        <v>6102</v>
      </c>
      <c r="C31" s="41">
        <v>14.12</v>
      </c>
      <c r="D31" s="39" t="s">
        <v>404</v>
      </c>
      <c r="E31" s="47" t="s">
        <v>38</v>
      </c>
      <c r="F31" s="49" t="s">
        <v>39</v>
      </c>
      <c r="G31" s="20">
        <v>30</v>
      </c>
      <c r="H31" s="21">
        <v>10</v>
      </c>
      <c r="I31" s="22">
        <f t="shared" si="3"/>
        <v>40</v>
      </c>
      <c r="J31" s="148">
        <f t="shared" si="17"/>
        <v>18</v>
      </c>
      <c r="K31" s="149">
        <f t="shared" si="18"/>
        <v>24</v>
      </c>
      <c r="L31" s="149">
        <f t="shared" si="19"/>
        <v>30</v>
      </c>
      <c r="M31" s="149">
        <f t="shared" si="20"/>
        <v>24</v>
      </c>
      <c r="N31" s="149">
        <f t="shared" si="21"/>
        <v>22.5</v>
      </c>
      <c r="O31" s="149">
        <f t="shared" si="22"/>
        <v>30</v>
      </c>
      <c r="P31" s="149">
        <f t="shared" si="23"/>
        <v>24</v>
      </c>
      <c r="Q31" s="149">
        <f t="shared" si="24"/>
        <v>22.5</v>
      </c>
      <c r="R31" s="149">
        <f t="shared" si="25"/>
        <v>18</v>
      </c>
      <c r="S31" s="150">
        <f t="shared" si="26"/>
        <v>426</v>
      </c>
      <c r="T31" s="149">
        <f t="shared" si="27"/>
        <v>24</v>
      </c>
      <c r="U31" s="149">
        <f t="shared" si="28"/>
        <v>22.5</v>
      </c>
      <c r="V31" s="150">
        <f t="shared" si="29"/>
        <v>319.5</v>
      </c>
      <c r="W31" s="149">
        <f t="shared" si="30"/>
        <v>22.5</v>
      </c>
      <c r="X31" s="151">
        <f t="shared" si="31"/>
        <v>255.6</v>
      </c>
    </row>
    <row r="32" spans="2:24" ht="15" customHeight="1" x14ac:dyDescent="0.2">
      <c r="B32" s="25">
        <v>6103</v>
      </c>
      <c r="C32" s="41">
        <v>14.12</v>
      </c>
      <c r="D32" s="39" t="s">
        <v>404</v>
      </c>
      <c r="E32" s="47" t="s">
        <v>40</v>
      </c>
      <c r="F32" s="49" t="s">
        <v>217</v>
      </c>
      <c r="G32" s="20">
        <v>20</v>
      </c>
      <c r="H32" s="21">
        <v>5</v>
      </c>
      <c r="I32" s="22">
        <f t="shared" si="3"/>
        <v>25</v>
      </c>
      <c r="J32" s="148">
        <f t="shared" si="17"/>
        <v>12</v>
      </c>
      <c r="K32" s="149">
        <f t="shared" si="18"/>
        <v>16</v>
      </c>
      <c r="L32" s="149">
        <f t="shared" si="19"/>
        <v>20</v>
      </c>
      <c r="M32" s="149">
        <f t="shared" si="20"/>
        <v>16</v>
      </c>
      <c r="N32" s="149">
        <f t="shared" si="21"/>
        <v>15</v>
      </c>
      <c r="O32" s="149">
        <f t="shared" si="22"/>
        <v>20</v>
      </c>
      <c r="P32" s="149">
        <f t="shared" si="23"/>
        <v>16</v>
      </c>
      <c r="Q32" s="149">
        <f t="shared" si="24"/>
        <v>15</v>
      </c>
      <c r="R32" s="149">
        <f t="shared" si="25"/>
        <v>12</v>
      </c>
      <c r="S32" s="150">
        <f t="shared" si="26"/>
        <v>284</v>
      </c>
      <c r="T32" s="149">
        <f t="shared" si="27"/>
        <v>16</v>
      </c>
      <c r="U32" s="149">
        <f t="shared" si="28"/>
        <v>15</v>
      </c>
      <c r="V32" s="150">
        <f t="shared" si="29"/>
        <v>213</v>
      </c>
      <c r="W32" s="149">
        <f t="shared" si="30"/>
        <v>15</v>
      </c>
      <c r="X32" s="151">
        <f t="shared" si="31"/>
        <v>170.4</v>
      </c>
    </row>
    <row r="33" spans="2:24" ht="15" customHeight="1" x14ac:dyDescent="0.2">
      <c r="B33" s="25">
        <v>6104</v>
      </c>
      <c r="C33" s="41">
        <v>13.33</v>
      </c>
      <c r="D33" s="39" t="s">
        <v>11</v>
      </c>
      <c r="E33" s="47" t="s">
        <v>218</v>
      </c>
      <c r="F33" s="49" t="s">
        <v>219</v>
      </c>
      <c r="G33" s="20">
        <v>20</v>
      </c>
      <c r="H33" s="21">
        <v>5</v>
      </c>
      <c r="I33" s="22">
        <f t="shared" si="3"/>
        <v>25</v>
      </c>
      <c r="J33" s="148">
        <f t="shared" si="17"/>
        <v>12</v>
      </c>
      <c r="K33" s="149">
        <f t="shared" si="18"/>
        <v>16</v>
      </c>
      <c r="L33" s="149">
        <f t="shared" si="19"/>
        <v>20</v>
      </c>
      <c r="M33" s="149">
        <f t="shared" si="20"/>
        <v>16</v>
      </c>
      <c r="N33" s="149">
        <f t="shared" si="21"/>
        <v>15</v>
      </c>
      <c r="O33" s="149">
        <f t="shared" si="22"/>
        <v>20</v>
      </c>
      <c r="P33" s="149">
        <f t="shared" si="23"/>
        <v>16</v>
      </c>
      <c r="Q33" s="149">
        <f t="shared" si="24"/>
        <v>15</v>
      </c>
      <c r="R33" s="149">
        <f t="shared" si="25"/>
        <v>12</v>
      </c>
      <c r="S33" s="150">
        <f t="shared" si="26"/>
        <v>284</v>
      </c>
      <c r="T33" s="149">
        <f t="shared" si="27"/>
        <v>16</v>
      </c>
      <c r="U33" s="149">
        <f t="shared" si="28"/>
        <v>15</v>
      </c>
      <c r="V33" s="150">
        <f t="shared" si="29"/>
        <v>213</v>
      </c>
      <c r="W33" s="149">
        <f t="shared" si="30"/>
        <v>15</v>
      </c>
      <c r="X33" s="151">
        <f t="shared" si="31"/>
        <v>170.4</v>
      </c>
    </row>
    <row r="34" spans="2:24" ht="15" customHeight="1" x14ac:dyDescent="0.2">
      <c r="B34" s="25">
        <v>6105</v>
      </c>
      <c r="C34" s="41">
        <v>13.33</v>
      </c>
      <c r="D34" s="39" t="s">
        <v>11</v>
      </c>
      <c r="E34" s="47" t="s">
        <v>220</v>
      </c>
      <c r="F34" s="49" t="s">
        <v>168</v>
      </c>
      <c r="G34" s="20">
        <v>30</v>
      </c>
      <c r="H34" s="21">
        <v>10</v>
      </c>
      <c r="I34" s="22">
        <f t="shared" si="3"/>
        <v>40</v>
      </c>
      <c r="J34" s="148">
        <f t="shared" si="17"/>
        <v>18</v>
      </c>
      <c r="K34" s="149">
        <f t="shared" si="18"/>
        <v>24</v>
      </c>
      <c r="L34" s="149">
        <f t="shared" si="19"/>
        <v>30</v>
      </c>
      <c r="M34" s="149">
        <f t="shared" si="20"/>
        <v>24</v>
      </c>
      <c r="N34" s="149">
        <f t="shared" si="21"/>
        <v>22.5</v>
      </c>
      <c r="O34" s="149">
        <f t="shared" si="22"/>
        <v>30</v>
      </c>
      <c r="P34" s="149">
        <f t="shared" si="23"/>
        <v>24</v>
      </c>
      <c r="Q34" s="149">
        <f t="shared" si="24"/>
        <v>22.5</v>
      </c>
      <c r="R34" s="149">
        <f t="shared" si="25"/>
        <v>18</v>
      </c>
      <c r="S34" s="150">
        <f t="shared" si="26"/>
        <v>426</v>
      </c>
      <c r="T34" s="149">
        <f t="shared" si="27"/>
        <v>24</v>
      </c>
      <c r="U34" s="149">
        <f t="shared" si="28"/>
        <v>22.5</v>
      </c>
      <c r="V34" s="150">
        <f t="shared" si="29"/>
        <v>319.5</v>
      </c>
      <c r="W34" s="149">
        <f t="shared" si="30"/>
        <v>22.5</v>
      </c>
      <c r="X34" s="151">
        <f t="shared" si="31"/>
        <v>255.6</v>
      </c>
    </row>
    <row r="35" spans="2:24" ht="15" customHeight="1" x14ac:dyDescent="0.2">
      <c r="B35" s="25">
        <v>6106</v>
      </c>
      <c r="C35" s="41">
        <v>25</v>
      </c>
      <c r="D35" s="39" t="s">
        <v>365</v>
      </c>
      <c r="E35" s="47" t="s">
        <v>221</v>
      </c>
      <c r="F35" s="49" t="s">
        <v>222</v>
      </c>
      <c r="G35" s="20">
        <v>25</v>
      </c>
      <c r="H35" s="21">
        <v>5</v>
      </c>
      <c r="I35" s="22">
        <f t="shared" si="3"/>
        <v>30</v>
      </c>
      <c r="J35" s="148">
        <f t="shared" si="17"/>
        <v>15</v>
      </c>
      <c r="K35" s="149">
        <f t="shared" si="18"/>
        <v>20</v>
      </c>
      <c r="L35" s="149">
        <f t="shared" si="19"/>
        <v>25</v>
      </c>
      <c r="M35" s="149">
        <f t="shared" si="20"/>
        <v>20</v>
      </c>
      <c r="N35" s="149">
        <f t="shared" si="21"/>
        <v>18.75</v>
      </c>
      <c r="O35" s="149">
        <f t="shared" si="22"/>
        <v>25</v>
      </c>
      <c r="P35" s="149">
        <f t="shared" si="23"/>
        <v>20</v>
      </c>
      <c r="Q35" s="149">
        <f t="shared" si="24"/>
        <v>18.75</v>
      </c>
      <c r="R35" s="149">
        <f t="shared" si="25"/>
        <v>15</v>
      </c>
      <c r="S35" s="150">
        <f t="shared" si="26"/>
        <v>355</v>
      </c>
      <c r="T35" s="149">
        <f t="shared" si="27"/>
        <v>20</v>
      </c>
      <c r="U35" s="149">
        <f t="shared" si="28"/>
        <v>18.75</v>
      </c>
      <c r="V35" s="150">
        <f t="shared" si="29"/>
        <v>266.25</v>
      </c>
      <c r="W35" s="149">
        <f t="shared" si="30"/>
        <v>18.75</v>
      </c>
      <c r="X35" s="151">
        <f t="shared" si="31"/>
        <v>213</v>
      </c>
    </row>
    <row r="36" spans="2:24" ht="15" customHeight="1" x14ac:dyDescent="0.2">
      <c r="B36" s="25">
        <v>6107</v>
      </c>
      <c r="C36" s="41">
        <v>25</v>
      </c>
      <c r="D36" s="39" t="s">
        <v>365</v>
      </c>
      <c r="E36" s="47" t="s">
        <v>221</v>
      </c>
      <c r="F36" s="49" t="s">
        <v>223</v>
      </c>
      <c r="G36" s="20">
        <v>25</v>
      </c>
      <c r="H36" s="21">
        <v>5</v>
      </c>
      <c r="I36" s="22">
        <f t="shared" si="3"/>
        <v>30</v>
      </c>
      <c r="J36" s="148">
        <f t="shared" si="17"/>
        <v>15</v>
      </c>
      <c r="K36" s="149">
        <f t="shared" si="18"/>
        <v>20</v>
      </c>
      <c r="L36" s="149">
        <f t="shared" si="19"/>
        <v>25</v>
      </c>
      <c r="M36" s="149">
        <f t="shared" si="20"/>
        <v>20</v>
      </c>
      <c r="N36" s="149">
        <f t="shared" si="21"/>
        <v>18.75</v>
      </c>
      <c r="O36" s="149">
        <f t="shared" si="22"/>
        <v>25</v>
      </c>
      <c r="P36" s="149">
        <f t="shared" si="23"/>
        <v>20</v>
      </c>
      <c r="Q36" s="149">
        <f t="shared" si="24"/>
        <v>18.75</v>
      </c>
      <c r="R36" s="149">
        <f t="shared" si="25"/>
        <v>15</v>
      </c>
      <c r="S36" s="150">
        <f t="shared" si="26"/>
        <v>355</v>
      </c>
      <c r="T36" s="149">
        <f t="shared" si="27"/>
        <v>20</v>
      </c>
      <c r="U36" s="149">
        <f t="shared" si="28"/>
        <v>18.75</v>
      </c>
      <c r="V36" s="150">
        <f t="shared" si="29"/>
        <v>266.25</v>
      </c>
      <c r="W36" s="149">
        <f t="shared" si="30"/>
        <v>18.75</v>
      </c>
      <c r="X36" s="151">
        <f t="shared" si="31"/>
        <v>213</v>
      </c>
    </row>
    <row r="37" spans="2:24" ht="15" customHeight="1" x14ac:dyDescent="0.2">
      <c r="B37" s="25">
        <v>6108</v>
      </c>
      <c r="C37" s="41">
        <v>16.670000000000002</v>
      </c>
      <c r="D37" s="39" t="s">
        <v>365</v>
      </c>
      <c r="E37" s="47" t="s">
        <v>221</v>
      </c>
      <c r="F37" s="49" t="s">
        <v>224</v>
      </c>
      <c r="G37" s="20">
        <v>25</v>
      </c>
      <c r="H37" s="21">
        <v>5</v>
      </c>
      <c r="I37" s="22">
        <f t="shared" si="3"/>
        <v>30</v>
      </c>
      <c r="J37" s="148">
        <f t="shared" si="17"/>
        <v>15</v>
      </c>
      <c r="K37" s="149">
        <f t="shared" si="18"/>
        <v>20</v>
      </c>
      <c r="L37" s="149">
        <f t="shared" si="19"/>
        <v>25</v>
      </c>
      <c r="M37" s="149">
        <f t="shared" si="20"/>
        <v>20</v>
      </c>
      <c r="N37" s="149">
        <f t="shared" si="21"/>
        <v>18.75</v>
      </c>
      <c r="O37" s="149">
        <f t="shared" si="22"/>
        <v>25</v>
      </c>
      <c r="P37" s="149">
        <f t="shared" si="23"/>
        <v>20</v>
      </c>
      <c r="Q37" s="149">
        <f t="shared" si="24"/>
        <v>18.75</v>
      </c>
      <c r="R37" s="149">
        <f t="shared" si="25"/>
        <v>15</v>
      </c>
      <c r="S37" s="150">
        <f t="shared" si="26"/>
        <v>355</v>
      </c>
      <c r="T37" s="149">
        <f t="shared" si="27"/>
        <v>20</v>
      </c>
      <c r="U37" s="149">
        <f t="shared" si="28"/>
        <v>18.75</v>
      </c>
      <c r="V37" s="150">
        <f t="shared" si="29"/>
        <v>266.25</v>
      </c>
      <c r="W37" s="149">
        <f t="shared" si="30"/>
        <v>18.75</v>
      </c>
      <c r="X37" s="151">
        <f t="shared" si="31"/>
        <v>213</v>
      </c>
    </row>
    <row r="38" spans="2:24" ht="15" customHeight="1" thickBot="1" x14ac:dyDescent="0.25">
      <c r="B38" s="26">
        <v>6109</v>
      </c>
      <c r="C38" s="42">
        <v>16.670000000000002</v>
      </c>
      <c r="D38" s="40" t="s">
        <v>368</v>
      </c>
      <c r="E38" s="50" t="s">
        <v>221</v>
      </c>
      <c r="F38" s="51" t="s">
        <v>224</v>
      </c>
      <c r="G38" s="27">
        <v>20</v>
      </c>
      <c r="H38" s="28">
        <v>5</v>
      </c>
      <c r="I38" s="29">
        <f t="shared" si="3"/>
        <v>25</v>
      </c>
      <c r="J38" s="152">
        <f t="shared" si="17"/>
        <v>12</v>
      </c>
      <c r="K38" s="153">
        <f t="shared" si="18"/>
        <v>16</v>
      </c>
      <c r="L38" s="153">
        <f t="shared" si="19"/>
        <v>20</v>
      </c>
      <c r="M38" s="153">
        <f t="shared" si="20"/>
        <v>16</v>
      </c>
      <c r="N38" s="153">
        <f t="shared" si="21"/>
        <v>15</v>
      </c>
      <c r="O38" s="153">
        <f t="shared" si="22"/>
        <v>20</v>
      </c>
      <c r="P38" s="153">
        <f t="shared" si="23"/>
        <v>16</v>
      </c>
      <c r="Q38" s="153">
        <f t="shared" si="24"/>
        <v>15</v>
      </c>
      <c r="R38" s="153">
        <f t="shared" si="25"/>
        <v>12</v>
      </c>
      <c r="S38" s="154">
        <f t="shared" si="26"/>
        <v>284</v>
      </c>
      <c r="T38" s="153">
        <f t="shared" si="27"/>
        <v>16</v>
      </c>
      <c r="U38" s="153">
        <f t="shared" si="28"/>
        <v>15</v>
      </c>
      <c r="V38" s="154">
        <f t="shared" si="29"/>
        <v>213</v>
      </c>
      <c r="W38" s="153">
        <f t="shared" si="30"/>
        <v>15</v>
      </c>
      <c r="X38" s="155">
        <f t="shared" si="31"/>
        <v>170.4</v>
      </c>
    </row>
    <row r="39" spans="2:24" ht="15" customHeight="1" thickBot="1" x14ac:dyDescent="0.25">
      <c r="B39" s="1"/>
      <c r="C39" s="1"/>
      <c r="D39" s="1"/>
      <c r="E39" s="113"/>
      <c r="F39" s="113"/>
      <c r="G39" s="113">
        <f>SUM(G4:G38)</f>
        <v>772</v>
      </c>
      <c r="H39" s="133">
        <f>SUM(H4:H38)</f>
        <v>198.75</v>
      </c>
      <c r="I39" s="133">
        <f>SUM(I4:I38)</f>
        <v>970.75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2:24" ht="30.75" customHeight="1" thickBot="1" x14ac:dyDescent="0.25">
      <c r="B40" s="1" t="s">
        <v>403</v>
      </c>
      <c r="C40" s="498" t="s">
        <v>232</v>
      </c>
      <c r="D40" s="498"/>
      <c r="E40" s="113"/>
      <c r="F40" s="113"/>
      <c r="G40" s="1"/>
      <c r="H40" s="1"/>
      <c r="I40" s="1"/>
      <c r="J40" s="502" t="s">
        <v>157</v>
      </c>
      <c r="K40" s="503"/>
      <c r="L40" s="503"/>
      <c r="M40" s="503"/>
      <c r="N40" s="503"/>
      <c r="O40" s="503"/>
      <c r="P40" s="503"/>
      <c r="Q40" s="503"/>
      <c r="R40" s="504"/>
      <c r="S40" s="500" t="s">
        <v>377</v>
      </c>
      <c r="T40" s="505" t="s">
        <v>158</v>
      </c>
      <c r="U40" s="506"/>
      <c r="V40" s="500" t="s">
        <v>378</v>
      </c>
      <c r="W40" s="134" t="s">
        <v>381</v>
      </c>
      <c r="X40" s="500" t="s">
        <v>379</v>
      </c>
    </row>
    <row r="41" spans="2:24" ht="45.75" thickBot="1" x14ac:dyDescent="0.25">
      <c r="B41" s="15" t="s">
        <v>376</v>
      </c>
      <c r="C41" s="16" t="s">
        <v>225</v>
      </c>
      <c r="D41" s="17" t="s">
        <v>226</v>
      </c>
      <c r="E41" s="114" t="s">
        <v>227</v>
      </c>
      <c r="F41" s="114" t="s">
        <v>228</v>
      </c>
      <c r="G41" s="17" t="s">
        <v>230</v>
      </c>
      <c r="H41" s="143" t="s">
        <v>297</v>
      </c>
      <c r="I41" s="18" t="s">
        <v>231</v>
      </c>
      <c r="J41" s="135" t="s">
        <v>159</v>
      </c>
      <c r="K41" s="136" t="s">
        <v>160</v>
      </c>
      <c r="L41" s="137" t="s">
        <v>161</v>
      </c>
      <c r="M41" s="136" t="s">
        <v>162</v>
      </c>
      <c r="N41" s="138" t="s">
        <v>292</v>
      </c>
      <c r="O41" s="137" t="s">
        <v>293</v>
      </c>
      <c r="P41" s="136" t="s">
        <v>294</v>
      </c>
      <c r="Q41" s="138" t="s">
        <v>295</v>
      </c>
      <c r="R41" s="139" t="s">
        <v>296</v>
      </c>
      <c r="S41" s="501"/>
      <c r="T41" s="140" t="s">
        <v>289</v>
      </c>
      <c r="U41" s="141" t="s">
        <v>290</v>
      </c>
      <c r="V41" s="501"/>
      <c r="W41" s="142" t="s">
        <v>291</v>
      </c>
      <c r="X41" s="501"/>
    </row>
    <row r="42" spans="2:24" ht="15" customHeight="1" x14ac:dyDescent="0.25">
      <c r="B42" s="6" t="s">
        <v>195</v>
      </c>
      <c r="C42" s="43">
        <v>15.29</v>
      </c>
      <c r="D42" s="30" t="s">
        <v>404</v>
      </c>
      <c r="E42" s="52" t="s">
        <v>233</v>
      </c>
      <c r="F42" s="52" t="s">
        <v>234</v>
      </c>
      <c r="G42" s="2">
        <v>18</v>
      </c>
      <c r="H42" s="3">
        <v>2</v>
      </c>
      <c r="I42" s="22">
        <f t="shared" ref="I42:I83" si="32">SUM(G42:H42)</f>
        <v>20</v>
      </c>
      <c r="J42" s="144">
        <f>G42*0.6</f>
        <v>10.799999999999999</v>
      </c>
      <c r="K42" s="145">
        <f>G42*0.8</f>
        <v>14.4</v>
      </c>
      <c r="L42" s="145">
        <f>G42</f>
        <v>18</v>
      </c>
      <c r="M42" s="145">
        <f>K42</f>
        <v>14.4</v>
      </c>
      <c r="N42" s="145">
        <f>G42*0.75</f>
        <v>13.5</v>
      </c>
      <c r="O42" s="145">
        <f t="shared" ref="O42:Q45" si="33">L42</f>
        <v>18</v>
      </c>
      <c r="P42" s="145">
        <f t="shared" si="33"/>
        <v>14.4</v>
      </c>
      <c r="Q42" s="145">
        <f t="shared" si="33"/>
        <v>13.5</v>
      </c>
      <c r="R42" s="145">
        <f>J42</f>
        <v>10.799999999999999</v>
      </c>
      <c r="S42" s="146">
        <f>(SUM(J42:R42))*2</f>
        <v>255.6</v>
      </c>
      <c r="T42" s="145">
        <f t="shared" ref="T42:U45" si="34">P42</f>
        <v>14.4</v>
      </c>
      <c r="U42" s="145">
        <f t="shared" si="34"/>
        <v>13.5</v>
      </c>
      <c r="V42" s="146">
        <f>S42*0.75</f>
        <v>191.7</v>
      </c>
      <c r="W42" s="145">
        <f>U42</f>
        <v>13.5</v>
      </c>
      <c r="X42" s="147">
        <f>S42*0.6</f>
        <v>153.35999999999999</v>
      </c>
    </row>
    <row r="43" spans="2:24" ht="15" customHeight="1" x14ac:dyDescent="0.25">
      <c r="B43" s="6" t="s">
        <v>196</v>
      </c>
      <c r="C43" s="43">
        <v>16.47</v>
      </c>
      <c r="D43" s="30" t="s">
        <v>11</v>
      </c>
      <c r="E43" s="52" t="s">
        <v>235</v>
      </c>
      <c r="F43" s="52" t="s">
        <v>12</v>
      </c>
      <c r="G43" s="2">
        <v>18</v>
      </c>
      <c r="H43" s="3">
        <v>2</v>
      </c>
      <c r="I43" s="22">
        <f t="shared" si="32"/>
        <v>20</v>
      </c>
      <c r="J43" s="148">
        <f>G43*0.6</f>
        <v>10.799999999999999</v>
      </c>
      <c r="K43" s="149">
        <f>G43*0.8</f>
        <v>14.4</v>
      </c>
      <c r="L43" s="149">
        <f>G43</f>
        <v>18</v>
      </c>
      <c r="M43" s="149">
        <f>K43</f>
        <v>14.4</v>
      </c>
      <c r="N43" s="149">
        <f>G43*0.75</f>
        <v>13.5</v>
      </c>
      <c r="O43" s="149">
        <f t="shared" si="33"/>
        <v>18</v>
      </c>
      <c r="P43" s="149">
        <f t="shared" si="33"/>
        <v>14.4</v>
      </c>
      <c r="Q43" s="149">
        <f t="shared" si="33"/>
        <v>13.5</v>
      </c>
      <c r="R43" s="149">
        <f>J43</f>
        <v>10.799999999999999</v>
      </c>
      <c r="S43" s="150">
        <f>(SUM(J43:R43))*2</f>
        <v>255.6</v>
      </c>
      <c r="T43" s="149">
        <f t="shared" si="34"/>
        <v>14.4</v>
      </c>
      <c r="U43" s="149">
        <f t="shared" si="34"/>
        <v>13.5</v>
      </c>
      <c r="V43" s="150">
        <f>S43*0.75</f>
        <v>191.7</v>
      </c>
      <c r="W43" s="149">
        <f>U43</f>
        <v>13.5</v>
      </c>
      <c r="X43" s="151">
        <f>S43*0.6</f>
        <v>153.35999999999999</v>
      </c>
    </row>
    <row r="44" spans="2:24" ht="15" customHeight="1" x14ac:dyDescent="0.25">
      <c r="B44" s="6" t="s">
        <v>197</v>
      </c>
      <c r="C44" s="43">
        <v>16.47</v>
      </c>
      <c r="D44" s="30" t="s">
        <v>11</v>
      </c>
      <c r="E44" s="52" t="s">
        <v>143</v>
      </c>
      <c r="F44" s="52" t="s">
        <v>224</v>
      </c>
      <c r="G44" s="2">
        <v>18</v>
      </c>
      <c r="H44" s="3">
        <v>2</v>
      </c>
      <c r="I44" s="22">
        <f t="shared" si="32"/>
        <v>20</v>
      </c>
      <c r="J44" s="148">
        <f>G44*0.6</f>
        <v>10.799999999999999</v>
      </c>
      <c r="K44" s="149">
        <f>G44*0.8</f>
        <v>14.4</v>
      </c>
      <c r="L44" s="149">
        <f>G44</f>
        <v>18</v>
      </c>
      <c r="M44" s="149">
        <f>K44</f>
        <v>14.4</v>
      </c>
      <c r="N44" s="149">
        <f>G44*0.75</f>
        <v>13.5</v>
      </c>
      <c r="O44" s="149">
        <f t="shared" si="33"/>
        <v>18</v>
      </c>
      <c r="P44" s="149">
        <f t="shared" si="33"/>
        <v>14.4</v>
      </c>
      <c r="Q44" s="149">
        <f t="shared" si="33"/>
        <v>13.5</v>
      </c>
      <c r="R44" s="149">
        <f>J44</f>
        <v>10.799999999999999</v>
      </c>
      <c r="S44" s="150">
        <f>(SUM(J44:R44))*2</f>
        <v>255.6</v>
      </c>
      <c r="T44" s="149">
        <f t="shared" si="34"/>
        <v>14.4</v>
      </c>
      <c r="U44" s="149">
        <f t="shared" si="34"/>
        <v>13.5</v>
      </c>
      <c r="V44" s="150">
        <f>S44*0.75</f>
        <v>191.7</v>
      </c>
      <c r="W44" s="149">
        <f>U44</f>
        <v>13.5</v>
      </c>
      <c r="X44" s="151">
        <f>S44*0.6</f>
        <v>153.35999999999999</v>
      </c>
    </row>
    <row r="45" spans="2:24" ht="15" customHeight="1" x14ac:dyDescent="0.25">
      <c r="B45" s="6" t="s">
        <v>198</v>
      </c>
      <c r="C45" s="43">
        <v>8.94</v>
      </c>
      <c r="D45" s="30" t="s">
        <v>144</v>
      </c>
      <c r="E45" s="52" t="s">
        <v>145</v>
      </c>
      <c r="F45" s="52" t="s">
        <v>146</v>
      </c>
      <c r="G45" s="2">
        <v>12</v>
      </c>
      <c r="H45" s="3">
        <v>3</v>
      </c>
      <c r="I45" s="22">
        <f t="shared" si="32"/>
        <v>15</v>
      </c>
      <c r="J45" s="148">
        <f>G45*0.6</f>
        <v>7.1999999999999993</v>
      </c>
      <c r="K45" s="149">
        <f>G45*0.8</f>
        <v>9.6000000000000014</v>
      </c>
      <c r="L45" s="149">
        <f>G45</f>
        <v>12</v>
      </c>
      <c r="M45" s="149">
        <f>K45</f>
        <v>9.6000000000000014</v>
      </c>
      <c r="N45" s="149">
        <f>G45*0.75</f>
        <v>9</v>
      </c>
      <c r="O45" s="149">
        <f t="shared" si="33"/>
        <v>12</v>
      </c>
      <c r="P45" s="149">
        <f t="shared" si="33"/>
        <v>9.6000000000000014</v>
      </c>
      <c r="Q45" s="149">
        <f t="shared" si="33"/>
        <v>9</v>
      </c>
      <c r="R45" s="149">
        <f>J45</f>
        <v>7.1999999999999993</v>
      </c>
      <c r="S45" s="150">
        <f>(SUM(J45:R45))*2</f>
        <v>170.4</v>
      </c>
      <c r="T45" s="149">
        <f t="shared" si="34"/>
        <v>9.6000000000000014</v>
      </c>
      <c r="U45" s="149">
        <f t="shared" si="34"/>
        <v>9</v>
      </c>
      <c r="V45" s="150">
        <f>S45*0.75</f>
        <v>127.80000000000001</v>
      </c>
      <c r="W45" s="149">
        <f>U45</f>
        <v>9</v>
      </c>
      <c r="X45" s="151">
        <f>S45*0.6</f>
        <v>102.24</v>
      </c>
    </row>
    <row r="46" spans="2:24" ht="15" customHeight="1" x14ac:dyDescent="0.25">
      <c r="B46" s="6" t="s">
        <v>199</v>
      </c>
      <c r="C46" s="43">
        <v>14.44</v>
      </c>
      <c r="D46" s="30" t="s">
        <v>404</v>
      </c>
      <c r="E46" s="52" t="s">
        <v>147</v>
      </c>
      <c r="F46" s="52" t="s">
        <v>224</v>
      </c>
      <c r="G46" s="2">
        <v>18</v>
      </c>
      <c r="H46" s="3">
        <v>2</v>
      </c>
      <c r="I46" s="22">
        <f t="shared" si="32"/>
        <v>20</v>
      </c>
      <c r="J46" s="148">
        <f t="shared" ref="J46:J83" si="35">G46*0.6</f>
        <v>10.799999999999999</v>
      </c>
      <c r="K46" s="149">
        <f t="shared" ref="K46:K83" si="36">G46*0.8</f>
        <v>14.4</v>
      </c>
      <c r="L46" s="149">
        <f t="shared" ref="L46:L83" si="37">G46</f>
        <v>18</v>
      </c>
      <c r="M46" s="149">
        <f t="shared" ref="M46:M83" si="38">K46</f>
        <v>14.4</v>
      </c>
      <c r="N46" s="149">
        <f t="shared" ref="N46:N83" si="39">G46*0.75</f>
        <v>13.5</v>
      </c>
      <c r="O46" s="149">
        <f t="shared" ref="O46:O83" si="40">L46</f>
        <v>18</v>
      </c>
      <c r="P46" s="149">
        <f t="shared" ref="P46:P83" si="41">M46</f>
        <v>14.4</v>
      </c>
      <c r="Q46" s="149">
        <f t="shared" ref="Q46:Q83" si="42">N46</f>
        <v>13.5</v>
      </c>
      <c r="R46" s="149">
        <f t="shared" ref="R46:R83" si="43">J46</f>
        <v>10.799999999999999</v>
      </c>
      <c r="S46" s="150">
        <f t="shared" ref="S46:S83" si="44">(SUM(J46:R46))*2</f>
        <v>255.6</v>
      </c>
      <c r="T46" s="149">
        <f t="shared" ref="T46:T83" si="45">P46</f>
        <v>14.4</v>
      </c>
      <c r="U46" s="149">
        <f t="shared" ref="U46:U83" si="46">Q46</f>
        <v>13.5</v>
      </c>
      <c r="V46" s="150">
        <f t="shared" ref="V46:V83" si="47">S46*0.75</f>
        <v>191.7</v>
      </c>
      <c r="W46" s="149">
        <f t="shared" ref="W46:W83" si="48">U46</f>
        <v>13.5</v>
      </c>
      <c r="X46" s="151">
        <f t="shared" ref="X46:X83" si="49">S46*0.6</f>
        <v>153.35999999999999</v>
      </c>
    </row>
    <row r="47" spans="2:24" ht="15" customHeight="1" x14ac:dyDescent="0.25">
      <c r="B47" s="6" t="s">
        <v>200</v>
      </c>
      <c r="C47" s="43">
        <v>45</v>
      </c>
      <c r="D47" s="30" t="s">
        <v>368</v>
      </c>
      <c r="E47" s="52" t="s">
        <v>148</v>
      </c>
      <c r="F47" s="52" t="s">
        <v>356</v>
      </c>
      <c r="G47" s="2">
        <v>30</v>
      </c>
      <c r="H47" s="3">
        <v>5</v>
      </c>
      <c r="I47" s="22">
        <f t="shared" si="32"/>
        <v>35</v>
      </c>
      <c r="J47" s="148">
        <f t="shared" si="35"/>
        <v>18</v>
      </c>
      <c r="K47" s="149">
        <f t="shared" si="36"/>
        <v>24</v>
      </c>
      <c r="L47" s="149">
        <f t="shared" si="37"/>
        <v>30</v>
      </c>
      <c r="M47" s="149">
        <f t="shared" si="38"/>
        <v>24</v>
      </c>
      <c r="N47" s="149">
        <f t="shared" si="39"/>
        <v>22.5</v>
      </c>
      <c r="O47" s="149">
        <f t="shared" si="40"/>
        <v>30</v>
      </c>
      <c r="P47" s="149">
        <f t="shared" si="41"/>
        <v>24</v>
      </c>
      <c r="Q47" s="149">
        <f t="shared" si="42"/>
        <v>22.5</v>
      </c>
      <c r="R47" s="149">
        <f t="shared" si="43"/>
        <v>18</v>
      </c>
      <c r="S47" s="150">
        <f t="shared" si="44"/>
        <v>426</v>
      </c>
      <c r="T47" s="149">
        <f t="shared" si="45"/>
        <v>24</v>
      </c>
      <c r="U47" s="149">
        <f t="shared" si="46"/>
        <v>22.5</v>
      </c>
      <c r="V47" s="150">
        <f t="shared" si="47"/>
        <v>319.5</v>
      </c>
      <c r="W47" s="149">
        <f t="shared" si="48"/>
        <v>22.5</v>
      </c>
      <c r="X47" s="151">
        <f t="shared" si="49"/>
        <v>255.6</v>
      </c>
    </row>
    <row r="48" spans="2:24" ht="15" customHeight="1" x14ac:dyDescent="0.25">
      <c r="B48" s="9" t="s">
        <v>201</v>
      </c>
      <c r="C48" s="43">
        <v>14.12</v>
      </c>
      <c r="D48" s="31" t="s">
        <v>365</v>
      </c>
      <c r="E48" s="52" t="s">
        <v>357</v>
      </c>
      <c r="F48" s="52" t="s">
        <v>223</v>
      </c>
      <c r="G48" s="2">
        <v>24</v>
      </c>
      <c r="H48" s="3">
        <v>2</v>
      </c>
      <c r="I48" s="22">
        <f t="shared" si="32"/>
        <v>26</v>
      </c>
      <c r="J48" s="148">
        <f t="shared" si="35"/>
        <v>14.399999999999999</v>
      </c>
      <c r="K48" s="149">
        <f t="shared" si="36"/>
        <v>19.200000000000003</v>
      </c>
      <c r="L48" s="149">
        <f t="shared" si="37"/>
        <v>24</v>
      </c>
      <c r="M48" s="149">
        <f t="shared" si="38"/>
        <v>19.200000000000003</v>
      </c>
      <c r="N48" s="149">
        <f t="shared" si="39"/>
        <v>18</v>
      </c>
      <c r="O48" s="149">
        <f t="shared" si="40"/>
        <v>24</v>
      </c>
      <c r="P48" s="149">
        <f t="shared" si="41"/>
        <v>19.200000000000003</v>
      </c>
      <c r="Q48" s="149">
        <f t="shared" si="42"/>
        <v>18</v>
      </c>
      <c r="R48" s="149">
        <f t="shared" si="43"/>
        <v>14.399999999999999</v>
      </c>
      <c r="S48" s="150">
        <f t="shared" si="44"/>
        <v>340.8</v>
      </c>
      <c r="T48" s="149">
        <f t="shared" si="45"/>
        <v>19.200000000000003</v>
      </c>
      <c r="U48" s="149">
        <f t="shared" si="46"/>
        <v>18</v>
      </c>
      <c r="V48" s="150">
        <f t="shared" si="47"/>
        <v>255.60000000000002</v>
      </c>
      <c r="W48" s="149">
        <f t="shared" si="48"/>
        <v>18</v>
      </c>
      <c r="X48" s="151">
        <f t="shared" si="49"/>
        <v>204.48</v>
      </c>
    </row>
    <row r="49" spans="2:24" ht="15" customHeight="1" x14ac:dyDescent="0.25">
      <c r="B49" s="9" t="s">
        <v>202</v>
      </c>
      <c r="C49" s="43">
        <v>8.44</v>
      </c>
      <c r="D49" s="31" t="s">
        <v>144</v>
      </c>
      <c r="E49" s="52" t="s">
        <v>358</v>
      </c>
      <c r="F49" s="52" t="s">
        <v>359</v>
      </c>
      <c r="G49" s="2">
        <v>15</v>
      </c>
      <c r="H49" s="3">
        <v>2</v>
      </c>
      <c r="I49" s="22">
        <f t="shared" si="32"/>
        <v>17</v>
      </c>
      <c r="J49" s="148">
        <f t="shared" si="35"/>
        <v>9</v>
      </c>
      <c r="K49" s="149">
        <f t="shared" si="36"/>
        <v>12</v>
      </c>
      <c r="L49" s="149">
        <f t="shared" si="37"/>
        <v>15</v>
      </c>
      <c r="M49" s="149">
        <f t="shared" si="38"/>
        <v>12</v>
      </c>
      <c r="N49" s="149">
        <f t="shared" si="39"/>
        <v>11.25</v>
      </c>
      <c r="O49" s="149">
        <f t="shared" si="40"/>
        <v>15</v>
      </c>
      <c r="P49" s="149">
        <f t="shared" si="41"/>
        <v>12</v>
      </c>
      <c r="Q49" s="149">
        <f t="shared" si="42"/>
        <v>11.25</v>
      </c>
      <c r="R49" s="149">
        <f t="shared" si="43"/>
        <v>9</v>
      </c>
      <c r="S49" s="150">
        <f t="shared" si="44"/>
        <v>213</v>
      </c>
      <c r="T49" s="149">
        <f t="shared" si="45"/>
        <v>12</v>
      </c>
      <c r="U49" s="149">
        <f t="shared" si="46"/>
        <v>11.25</v>
      </c>
      <c r="V49" s="150">
        <f t="shared" si="47"/>
        <v>159.75</v>
      </c>
      <c r="W49" s="149">
        <f t="shared" si="48"/>
        <v>11.25</v>
      </c>
      <c r="X49" s="151">
        <f t="shared" si="49"/>
        <v>127.8</v>
      </c>
    </row>
    <row r="50" spans="2:24" ht="15" customHeight="1" x14ac:dyDescent="0.25">
      <c r="B50" s="9" t="s">
        <v>203</v>
      </c>
      <c r="C50" s="43">
        <v>14.44</v>
      </c>
      <c r="D50" s="31" t="s">
        <v>404</v>
      </c>
      <c r="E50" s="52" t="s">
        <v>360</v>
      </c>
      <c r="F50" s="52" t="s">
        <v>361</v>
      </c>
      <c r="G50" s="2">
        <v>24</v>
      </c>
      <c r="H50" s="3">
        <v>3</v>
      </c>
      <c r="I50" s="22">
        <f t="shared" si="32"/>
        <v>27</v>
      </c>
      <c r="J50" s="148">
        <f t="shared" si="35"/>
        <v>14.399999999999999</v>
      </c>
      <c r="K50" s="149">
        <f t="shared" si="36"/>
        <v>19.200000000000003</v>
      </c>
      <c r="L50" s="149">
        <f t="shared" si="37"/>
        <v>24</v>
      </c>
      <c r="M50" s="149">
        <f t="shared" si="38"/>
        <v>19.200000000000003</v>
      </c>
      <c r="N50" s="149">
        <f t="shared" si="39"/>
        <v>18</v>
      </c>
      <c r="O50" s="149">
        <f t="shared" si="40"/>
        <v>24</v>
      </c>
      <c r="P50" s="149">
        <f t="shared" si="41"/>
        <v>19.200000000000003</v>
      </c>
      <c r="Q50" s="149">
        <f t="shared" si="42"/>
        <v>18</v>
      </c>
      <c r="R50" s="149">
        <f t="shared" si="43"/>
        <v>14.399999999999999</v>
      </c>
      <c r="S50" s="150">
        <f t="shared" si="44"/>
        <v>340.8</v>
      </c>
      <c r="T50" s="149">
        <f t="shared" si="45"/>
        <v>19.200000000000003</v>
      </c>
      <c r="U50" s="149">
        <f t="shared" si="46"/>
        <v>18</v>
      </c>
      <c r="V50" s="150">
        <f t="shared" si="47"/>
        <v>255.60000000000002</v>
      </c>
      <c r="W50" s="149">
        <f t="shared" si="48"/>
        <v>18</v>
      </c>
      <c r="X50" s="151">
        <f t="shared" si="49"/>
        <v>204.48</v>
      </c>
    </row>
    <row r="51" spans="2:24" ht="15" customHeight="1" x14ac:dyDescent="0.25">
      <c r="B51" s="9" t="s">
        <v>204</v>
      </c>
      <c r="C51" s="43">
        <v>21.67</v>
      </c>
      <c r="D51" s="31" t="s">
        <v>404</v>
      </c>
      <c r="E51" s="52" t="s">
        <v>362</v>
      </c>
      <c r="F51" s="52" t="s">
        <v>149</v>
      </c>
      <c r="G51" s="2">
        <v>21</v>
      </c>
      <c r="H51" s="3">
        <v>2</v>
      </c>
      <c r="I51" s="22">
        <f t="shared" si="32"/>
        <v>23</v>
      </c>
      <c r="J51" s="148">
        <f t="shared" si="35"/>
        <v>12.6</v>
      </c>
      <c r="K51" s="149">
        <f t="shared" si="36"/>
        <v>16.8</v>
      </c>
      <c r="L51" s="149">
        <f t="shared" si="37"/>
        <v>21</v>
      </c>
      <c r="M51" s="149">
        <f t="shared" si="38"/>
        <v>16.8</v>
      </c>
      <c r="N51" s="149">
        <f t="shared" si="39"/>
        <v>15.75</v>
      </c>
      <c r="O51" s="149">
        <f t="shared" si="40"/>
        <v>21</v>
      </c>
      <c r="P51" s="149">
        <f t="shared" si="41"/>
        <v>16.8</v>
      </c>
      <c r="Q51" s="149">
        <f t="shared" si="42"/>
        <v>15.75</v>
      </c>
      <c r="R51" s="149">
        <f t="shared" si="43"/>
        <v>12.6</v>
      </c>
      <c r="S51" s="150">
        <f t="shared" si="44"/>
        <v>298.2</v>
      </c>
      <c r="T51" s="149">
        <f t="shared" si="45"/>
        <v>16.8</v>
      </c>
      <c r="U51" s="149">
        <f t="shared" si="46"/>
        <v>15.75</v>
      </c>
      <c r="V51" s="150">
        <f t="shared" si="47"/>
        <v>223.64999999999998</v>
      </c>
      <c r="W51" s="149">
        <f t="shared" si="48"/>
        <v>15.75</v>
      </c>
      <c r="X51" s="151">
        <f t="shared" si="49"/>
        <v>178.92</v>
      </c>
    </row>
    <row r="52" spans="2:24" ht="15" customHeight="1" x14ac:dyDescent="0.25">
      <c r="B52" s="10" t="s">
        <v>205</v>
      </c>
      <c r="C52" s="43">
        <v>15.29</v>
      </c>
      <c r="D52" s="32" t="s">
        <v>404</v>
      </c>
      <c r="E52" s="52" t="s">
        <v>150</v>
      </c>
      <c r="F52" s="52" t="s">
        <v>206</v>
      </c>
      <c r="G52" s="2">
        <v>21</v>
      </c>
      <c r="H52" s="3">
        <v>3</v>
      </c>
      <c r="I52" s="22">
        <f t="shared" si="32"/>
        <v>24</v>
      </c>
      <c r="J52" s="148">
        <f t="shared" si="35"/>
        <v>12.6</v>
      </c>
      <c r="K52" s="149">
        <f t="shared" si="36"/>
        <v>16.8</v>
      </c>
      <c r="L52" s="149">
        <f t="shared" si="37"/>
        <v>21</v>
      </c>
      <c r="M52" s="149">
        <f t="shared" si="38"/>
        <v>16.8</v>
      </c>
      <c r="N52" s="149">
        <f t="shared" si="39"/>
        <v>15.75</v>
      </c>
      <c r="O52" s="149">
        <f t="shared" si="40"/>
        <v>21</v>
      </c>
      <c r="P52" s="149">
        <f t="shared" si="41"/>
        <v>16.8</v>
      </c>
      <c r="Q52" s="149">
        <f t="shared" si="42"/>
        <v>15.75</v>
      </c>
      <c r="R52" s="149">
        <f t="shared" si="43"/>
        <v>12.6</v>
      </c>
      <c r="S52" s="150">
        <f t="shared" si="44"/>
        <v>298.2</v>
      </c>
      <c r="T52" s="149">
        <f t="shared" si="45"/>
        <v>16.8</v>
      </c>
      <c r="U52" s="149">
        <f t="shared" si="46"/>
        <v>15.75</v>
      </c>
      <c r="V52" s="150">
        <f t="shared" si="47"/>
        <v>223.64999999999998</v>
      </c>
      <c r="W52" s="149">
        <f t="shared" si="48"/>
        <v>15.75</v>
      </c>
      <c r="X52" s="151">
        <f t="shared" si="49"/>
        <v>178.92</v>
      </c>
    </row>
    <row r="53" spans="2:24" ht="15" customHeight="1" x14ac:dyDescent="0.25">
      <c r="B53" s="10" t="s">
        <v>21</v>
      </c>
      <c r="C53" s="43">
        <v>15.56</v>
      </c>
      <c r="D53" s="32" t="s">
        <v>11</v>
      </c>
      <c r="E53" s="52" t="s">
        <v>207</v>
      </c>
      <c r="F53" s="52" t="s">
        <v>172</v>
      </c>
      <c r="G53" s="2">
        <v>27</v>
      </c>
      <c r="H53" s="3">
        <v>3</v>
      </c>
      <c r="I53" s="22">
        <f t="shared" si="32"/>
        <v>30</v>
      </c>
      <c r="J53" s="148">
        <f t="shared" si="35"/>
        <v>16.2</v>
      </c>
      <c r="K53" s="149">
        <f t="shared" si="36"/>
        <v>21.6</v>
      </c>
      <c r="L53" s="149">
        <f t="shared" si="37"/>
        <v>27</v>
      </c>
      <c r="M53" s="149">
        <f t="shared" si="38"/>
        <v>21.6</v>
      </c>
      <c r="N53" s="149">
        <f t="shared" si="39"/>
        <v>20.25</v>
      </c>
      <c r="O53" s="149">
        <f t="shared" si="40"/>
        <v>27</v>
      </c>
      <c r="P53" s="149">
        <f t="shared" si="41"/>
        <v>21.6</v>
      </c>
      <c r="Q53" s="149">
        <f t="shared" si="42"/>
        <v>20.25</v>
      </c>
      <c r="R53" s="149">
        <f t="shared" si="43"/>
        <v>16.2</v>
      </c>
      <c r="S53" s="150">
        <f t="shared" si="44"/>
        <v>383.4</v>
      </c>
      <c r="T53" s="149">
        <f t="shared" si="45"/>
        <v>21.6</v>
      </c>
      <c r="U53" s="149">
        <f t="shared" si="46"/>
        <v>20.25</v>
      </c>
      <c r="V53" s="150">
        <f t="shared" si="47"/>
        <v>287.54999999999995</v>
      </c>
      <c r="W53" s="149">
        <f t="shared" si="48"/>
        <v>20.25</v>
      </c>
      <c r="X53" s="151">
        <f t="shared" si="49"/>
        <v>230.04</v>
      </c>
    </row>
    <row r="54" spans="2:24" ht="15" customHeight="1" x14ac:dyDescent="0.25">
      <c r="B54" s="10" t="s">
        <v>22</v>
      </c>
      <c r="C54" s="43">
        <v>12.67</v>
      </c>
      <c r="D54" s="32" t="s">
        <v>144</v>
      </c>
      <c r="E54" s="52" t="s">
        <v>208</v>
      </c>
      <c r="F54" s="52" t="s">
        <v>209</v>
      </c>
      <c r="G54" s="2">
        <v>15</v>
      </c>
      <c r="H54" s="3">
        <v>3</v>
      </c>
      <c r="I54" s="22">
        <f t="shared" si="32"/>
        <v>18</v>
      </c>
      <c r="J54" s="148">
        <f t="shared" si="35"/>
        <v>9</v>
      </c>
      <c r="K54" s="149">
        <f t="shared" si="36"/>
        <v>12</v>
      </c>
      <c r="L54" s="149">
        <f t="shared" si="37"/>
        <v>15</v>
      </c>
      <c r="M54" s="149">
        <f t="shared" si="38"/>
        <v>12</v>
      </c>
      <c r="N54" s="149">
        <f t="shared" si="39"/>
        <v>11.25</v>
      </c>
      <c r="O54" s="149">
        <f t="shared" si="40"/>
        <v>15</v>
      </c>
      <c r="P54" s="149">
        <f t="shared" si="41"/>
        <v>12</v>
      </c>
      <c r="Q54" s="149">
        <f t="shared" si="42"/>
        <v>11.25</v>
      </c>
      <c r="R54" s="149">
        <f t="shared" si="43"/>
        <v>9</v>
      </c>
      <c r="S54" s="150">
        <f t="shared" si="44"/>
        <v>213</v>
      </c>
      <c r="T54" s="149">
        <f t="shared" si="45"/>
        <v>12</v>
      </c>
      <c r="U54" s="149">
        <f t="shared" si="46"/>
        <v>11.25</v>
      </c>
      <c r="V54" s="150">
        <f t="shared" si="47"/>
        <v>159.75</v>
      </c>
      <c r="W54" s="149">
        <f t="shared" si="48"/>
        <v>11.25</v>
      </c>
      <c r="X54" s="151">
        <f t="shared" si="49"/>
        <v>127.8</v>
      </c>
    </row>
    <row r="55" spans="2:24" ht="15" customHeight="1" x14ac:dyDescent="0.25">
      <c r="B55" s="10" t="s">
        <v>23</v>
      </c>
      <c r="C55" s="43">
        <v>15.29</v>
      </c>
      <c r="D55" s="32" t="s">
        <v>404</v>
      </c>
      <c r="E55" s="52" t="s">
        <v>374</v>
      </c>
      <c r="F55" s="52" t="s">
        <v>398</v>
      </c>
      <c r="G55" s="2">
        <v>24</v>
      </c>
      <c r="H55" s="3">
        <v>3</v>
      </c>
      <c r="I55" s="22">
        <f t="shared" si="32"/>
        <v>27</v>
      </c>
      <c r="J55" s="148">
        <f t="shared" si="35"/>
        <v>14.399999999999999</v>
      </c>
      <c r="K55" s="149">
        <f t="shared" si="36"/>
        <v>19.200000000000003</v>
      </c>
      <c r="L55" s="149">
        <f t="shared" si="37"/>
        <v>24</v>
      </c>
      <c r="M55" s="149">
        <f t="shared" si="38"/>
        <v>19.200000000000003</v>
      </c>
      <c r="N55" s="149">
        <f t="shared" si="39"/>
        <v>18</v>
      </c>
      <c r="O55" s="149">
        <f t="shared" si="40"/>
        <v>24</v>
      </c>
      <c r="P55" s="149">
        <f t="shared" si="41"/>
        <v>19.200000000000003</v>
      </c>
      <c r="Q55" s="149">
        <f t="shared" si="42"/>
        <v>18</v>
      </c>
      <c r="R55" s="149">
        <f t="shared" si="43"/>
        <v>14.399999999999999</v>
      </c>
      <c r="S55" s="150">
        <f t="shared" si="44"/>
        <v>340.8</v>
      </c>
      <c r="T55" s="149">
        <f t="shared" si="45"/>
        <v>19.200000000000003</v>
      </c>
      <c r="U55" s="149">
        <f t="shared" si="46"/>
        <v>18</v>
      </c>
      <c r="V55" s="150">
        <f t="shared" si="47"/>
        <v>255.60000000000002</v>
      </c>
      <c r="W55" s="149">
        <f t="shared" si="48"/>
        <v>18</v>
      </c>
      <c r="X55" s="151">
        <f t="shared" si="49"/>
        <v>204.48</v>
      </c>
    </row>
    <row r="56" spans="2:24" ht="15" customHeight="1" x14ac:dyDescent="0.25">
      <c r="B56" s="10" t="s">
        <v>24</v>
      </c>
      <c r="C56" s="43">
        <v>15.29</v>
      </c>
      <c r="D56" s="32" t="s">
        <v>404</v>
      </c>
      <c r="E56" s="52" t="s">
        <v>399</v>
      </c>
      <c r="F56" s="52" t="s">
        <v>209</v>
      </c>
      <c r="G56" s="2">
        <v>21</v>
      </c>
      <c r="H56" s="3">
        <v>3</v>
      </c>
      <c r="I56" s="22">
        <f t="shared" si="32"/>
        <v>24</v>
      </c>
      <c r="J56" s="148">
        <f t="shared" si="35"/>
        <v>12.6</v>
      </c>
      <c r="K56" s="149">
        <f t="shared" si="36"/>
        <v>16.8</v>
      </c>
      <c r="L56" s="149">
        <f t="shared" si="37"/>
        <v>21</v>
      </c>
      <c r="M56" s="149">
        <f t="shared" si="38"/>
        <v>16.8</v>
      </c>
      <c r="N56" s="149">
        <f t="shared" si="39"/>
        <v>15.75</v>
      </c>
      <c r="O56" s="149">
        <f t="shared" si="40"/>
        <v>21</v>
      </c>
      <c r="P56" s="149">
        <f t="shared" si="41"/>
        <v>16.8</v>
      </c>
      <c r="Q56" s="149">
        <f t="shared" si="42"/>
        <v>15.75</v>
      </c>
      <c r="R56" s="149">
        <f t="shared" si="43"/>
        <v>12.6</v>
      </c>
      <c r="S56" s="150">
        <f t="shared" si="44"/>
        <v>298.2</v>
      </c>
      <c r="T56" s="149">
        <f t="shared" si="45"/>
        <v>16.8</v>
      </c>
      <c r="U56" s="149">
        <f t="shared" si="46"/>
        <v>15.75</v>
      </c>
      <c r="V56" s="150">
        <f t="shared" si="47"/>
        <v>223.64999999999998</v>
      </c>
      <c r="W56" s="149">
        <f t="shared" si="48"/>
        <v>15.75</v>
      </c>
      <c r="X56" s="151">
        <f t="shared" si="49"/>
        <v>178.92</v>
      </c>
    </row>
    <row r="57" spans="2:24" ht="15" customHeight="1" x14ac:dyDescent="0.25">
      <c r="B57" s="10" t="s">
        <v>25</v>
      </c>
      <c r="C57" s="43">
        <v>16.47</v>
      </c>
      <c r="D57" s="32" t="s">
        <v>11</v>
      </c>
      <c r="E57" s="52" t="s">
        <v>400</v>
      </c>
      <c r="F57" s="52" t="s">
        <v>172</v>
      </c>
      <c r="G57" s="2">
        <v>36</v>
      </c>
      <c r="H57" s="3">
        <v>5</v>
      </c>
      <c r="I57" s="22">
        <f t="shared" si="32"/>
        <v>41</v>
      </c>
      <c r="J57" s="148">
        <f t="shared" si="35"/>
        <v>21.599999999999998</v>
      </c>
      <c r="K57" s="149">
        <f t="shared" si="36"/>
        <v>28.8</v>
      </c>
      <c r="L57" s="149">
        <f t="shared" si="37"/>
        <v>36</v>
      </c>
      <c r="M57" s="149">
        <f t="shared" si="38"/>
        <v>28.8</v>
      </c>
      <c r="N57" s="149">
        <f t="shared" si="39"/>
        <v>27</v>
      </c>
      <c r="O57" s="149">
        <f t="shared" si="40"/>
        <v>36</v>
      </c>
      <c r="P57" s="149">
        <f t="shared" si="41"/>
        <v>28.8</v>
      </c>
      <c r="Q57" s="149">
        <f t="shared" si="42"/>
        <v>27</v>
      </c>
      <c r="R57" s="149">
        <f t="shared" si="43"/>
        <v>21.599999999999998</v>
      </c>
      <c r="S57" s="150">
        <f t="shared" si="44"/>
        <v>511.2</v>
      </c>
      <c r="T57" s="149">
        <f t="shared" si="45"/>
        <v>28.8</v>
      </c>
      <c r="U57" s="149">
        <f t="shared" si="46"/>
        <v>27</v>
      </c>
      <c r="V57" s="150">
        <f t="shared" si="47"/>
        <v>383.4</v>
      </c>
      <c r="W57" s="149">
        <f t="shared" si="48"/>
        <v>27</v>
      </c>
      <c r="X57" s="151">
        <f t="shared" si="49"/>
        <v>306.71999999999997</v>
      </c>
    </row>
    <row r="58" spans="2:24" ht="15" customHeight="1" x14ac:dyDescent="0.25">
      <c r="B58" s="10" t="s">
        <v>26</v>
      </c>
      <c r="C58" s="43">
        <v>14.12</v>
      </c>
      <c r="D58" s="32" t="s">
        <v>365</v>
      </c>
      <c r="E58" s="52" t="s">
        <v>401</v>
      </c>
      <c r="F58" s="52" t="s">
        <v>361</v>
      </c>
      <c r="G58" s="2">
        <v>18</v>
      </c>
      <c r="H58" s="3">
        <v>4</v>
      </c>
      <c r="I58" s="22">
        <f t="shared" si="32"/>
        <v>22</v>
      </c>
      <c r="J58" s="148">
        <f t="shared" si="35"/>
        <v>10.799999999999999</v>
      </c>
      <c r="K58" s="149">
        <f t="shared" si="36"/>
        <v>14.4</v>
      </c>
      <c r="L58" s="149">
        <f t="shared" si="37"/>
        <v>18</v>
      </c>
      <c r="M58" s="149">
        <f t="shared" si="38"/>
        <v>14.4</v>
      </c>
      <c r="N58" s="149">
        <f t="shared" si="39"/>
        <v>13.5</v>
      </c>
      <c r="O58" s="149">
        <f t="shared" si="40"/>
        <v>18</v>
      </c>
      <c r="P58" s="149">
        <f t="shared" si="41"/>
        <v>14.4</v>
      </c>
      <c r="Q58" s="149">
        <f t="shared" si="42"/>
        <v>13.5</v>
      </c>
      <c r="R58" s="149">
        <f t="shared" si="43"/>
        <v>10.799999999999999</v>
      </c>
      <c r="S58" s="150">
        <f t="shared" si="44"/>
        <v>255.6</v>
      </c>
      <c r="T58" s="149">
        <f t="shared" si="45"/>
        <v>14.4</v>
      </c>
      <c r="U58" s="149">
        <f t="shared" si="46"/>
        <v>13.5</v>
      </c>
      <c r="V58" s="150">
        <f t="shared" si="47"/>
        <v>191.7</v>
      </c>
      <c r="W58" s="149">
        <f t="shared" si="48"/>
        <v>13.5</v>
      </c>
      <c r="X58" s="151">
        <f t="shared" si="49"/>
        <v>153.35999999999999</v>
      </c>
    </row>
    <row r="59" spans="2:24" ht="15" customHeight="1" x14ac:dyDescent="0.25">
      <c r="B59" s="10" t="s">
        <v>27</v>
      </c>
      <c r="C59" s="43">
        <v>14.44</v>
      </c>
      <c r="D59" s="32" t="s">
        <v>404</v>
      </c>
      <c r="E59" s="52" t="s">
        <v>402</v>
      </c>
      <c r="F59" s="52" t="s">
        <v>375</v>
      </c>
      <c r="G59" s="2">
        <v>18</v>
      </c>
      <c r="H59" s="3">
        <v>2</v>
      </c>
      <c r="I59" s="22">
        <f t="shared" si="32"/>
        <v>20</v>
      </c>
      <c r="J59" s="148">
        <f t="shared" si="35"/>
        <v>10.799999999999999</v>
      </c>
      <c r="K59" s="149">
        <f t="shared" si="36"/>
        <v>14.4</v>
      </c>
      <c r="L59" s="149">
        <f t="shared" si="37"/>
        <v>18</v>
      </c>
      <c r="M59" s="149">
        <f t="shared" si="38"/>
        <v>14.4</v>
      </c>
      <c r="N59" s="149">
        <f t="shared" si="39"/>
        <v>13.5</v>
      </c>
      <c r="O59" s="149">
        <f t="shared" si="40"/>
        <v>18</v>
      </c>
      <c r="P59" s="149">
        <f t="shared" si="41"/>
        <v>14.4</v>
      </c>
      <c r="Q59" s="149">
        <f t="shared" si="42"/>
        <v>13.5</v>
      </c>
      <c r="R59" s="149">
        <f t="shared" si="43"/>
        <v>10.799999999999999</v>
      </c>
      <c r="S59" s="150">
        <f t="shared" si="44"/>
        <v>255.6</v>
      </c>
      <c r="T59" s="149">
        <f t="shared" si="45"/>
        <v>14.4</v>
      </c>
      <c r="U59" s="149">
        <f t="shared" si="46"/>
        <v>13.5</v>
      </c>
      <c r="V59" s="150">
        <f t="shared" si="47"/>
        <v>191.7</v>
      </c>
      <c r="W59" s="149">
        <f t="shared" si="48"/>
        <v>13.5</v>
      </c>
      <c r="X59" s="151">
        <f t="shared" si="49"/>
        <v>153.35999999999999</v>
      </c>
    </row>
    <row r="60" spans="2:24" ht="15" customHeight="1" x14ac:dyDescent="0.25">
      <c r="B60" s="10" t="s">
        <v>28</v>
      </c>
      <c r="C60" s="43">
        <v>15.29</v>
      </c>
      <c r="D60" s="32" t="s">
        <v>404</v>
      </c>
      <c r="E60" s="52" t="s">
        <v>53</v>
      </c>
      <c r="F60" s="52" t="s">
        <v>361</v>
      </c>
      <c r="G60" s="2">
        <v>18</v>
      </c>
      <c r="H60" s="3">
        <v>2</v>
      </c>
      <c r="I60" s="22">
        <f t="shared" si="32"/>
        <v>20</v>
      </c>
      <c r="J60" s="148">
        <f t="shared" si="35"/>
        <v>10.799999999999999</v>
      </c>
      <c r="K60" s="149">
        <f t="shared" si="36"/>
        <v>14.4</v>
      </c>
      <c r="L60" s="149">
        <f t="shared" si="37"/>
        <v>18</v>
      </c>
      <c r="M60" s="149">
        <f t="shared" si="38"/>
        <v>14.4</v>
      </c>
      <c r="N60" s="149">
        <f t="shared" si="39"/>
        <v>13.5</v>
      </c>
      <c r="O60" s="149">
        <f t="shared" si="40"/>
        <v>18</v>
      </c>
      <c r="P60" s="149">
        <f t="shared" si="41"/>
        <v>14.4</v>
      </c>
      <c r="Q60" s="149">
        <f t="shared" si="42"/>
        <v>13.5</v>
      </c>
      <c r="R60" s="149">
        <f t="shared" si="43"/>
        <v>10.799999999999999</v>
      </c>
      <c r="S60" s="150">
        <f t="shared" si="44"/>
        <v>255.6</v>
      </c>
      <c r="T60" s="149">
        <f t="shared" si="45"/>
        <v>14.4</v>
      </c>
      <c r="U60" s="149">
        <f t="shared" si="46"/>
        <v>13.5</v>
      </c>
      <c r="V60" s="150">
        <f t="shared" si="47"/>
        <v>191.7</v>
      </c>
      <c r="W60" s="149">
        <f t="shared" si="48"/>
        <v>13.5</v>
      </c>
      <c r="X60" s="151">
        <f t="shared" si="49"/>
        <v>153.35999999999999</v>
      </c>
    </row>
    <row r="61" spans="2:24" ht="15" customHeight="1" x14ac:dyDescent="0.25">
      <c r="B61" s="10" t="s">
        <v>29</v>
      </c>
      <c r="C61" s="43">
        <v>16.47</v>
      </c>
      <c r="D61" s="32" t="s">
        <v>11</v>
      </c>
      <c r="E61" s="52" t="s">
        <v>54</v>
      </c>
      <c r="F61" s="52" t="s">
        <v>361</v>
      </c>
      <c r="G61" s="2">
        <v>24</v>
      </c>
      <c r="H61" s="3">
        <v>3</v>
      </c>
      <c r="I61" s="22">
        <f t="shared" si="32"/>
        <v>27</v>
      </c>
      <c r="J61" s="148">
        <f t="shared" si="35"/>
        <v>14.399999999999999</v>
      </c>
      <c r="K61" s="149">
        <f t="shared" si="36"/>
        <v>19.200000000000003</v>
      </c>
      <c r="L61" s="149">
        <f t="shared" si="37"/>
        <v>24</v>
      </c>
      <c r="M61" s="149">
        <f t="shared" si="38"/>
        <v>19.200000000000003</v>
      </c>
      <c r="N61" s="149">
        <f t="shared" si="39"/>
        <v>18</v>
      </c>
      <c r="O61" s="149">
        <f t="shared" si="40"/>
        <v>24</v>
      </c>
      <c r="P61" s="149">
        <f t="shared" si="41"/>
        <v>19.200000000000003</v>
      </c>
      <c r="Q61" s="149">
        <f t="shared" si="42"/>
        <v>18</v>
      </c>
      <c r="R61" s="149">
        <f t="shared" si="43"/>
        <v>14.399999999999999</v>
      </c>
      <c r="S61" s="150">
        <f t="shared" si="44"/>
        <v>340.8</v>
      </c>
      <c r="T61" s="149">
        <f t="shared" si="45"/>
        <v>19.200000000000003</v>
      </c>
      <c r="U61" s="149">
        <f t="shared" si="46"/>
        <v>18</v>
      </c>
      <c r="V61" s="150">
        <f t="shared" si="47"/>
        <v>255.60000000000002</v>
      </c>
      <c r="W61" s="149">
        <f t="shared" si="48"/>
        <v>18</v>
      </c>
      <c r="X61" s="151">
        <f t="shared" si="49"/>
        <v>204.48</v>
      </c>
    </row>
    <row r="62" spans="2:24" ht="15" customHeight="1" x14ac:dyDescent="0.25">
      <c r="B62" s="10" t="s">
        <v>30</v>
      </c>
      <c r="C62" s="43">
        <v>14.12</v>
      </c>
      <c r="D62" s="32" t="s">
        <v>55</v>
      </c>
      <c r="E62" s="52" t="s">
        <v>56</v>
      </c>
      <c r="F62" s="52" t="s">
        <v>57</v>
      </c>
      <c r="G62" s="2">
        <v>15</v>
      </c>
      <c r="H62" s="3">
        <v>2</v>
      </c>
      <c r="I62" s="22">
        <f t="shared" si="32"/>
        <v>17</v>
      </c>
      <c r="J62" s="148">
        <f t="shared" si="35"/>
        <v>9</v>
      </c>
      <c r="K62" s="149">
        <f t="shared" si="36"/>
        <v>12</v>
      </c>
      <c r="L62" s="149">
        <f t="shared" si="37"/>
        <v>15</v>
      </c>
      <c r="M62" s="149">
        <f t="shared" si="38"/>
        <v>12</v>
      </c>
      <c r="N62" s="149">
        <f t="shared" si="39"/>
        <v>11.25</v>
      </c>
      <c r="O62" s="149">
        <f t="shared" si="40"/>
        <v>15</v>
      </c>
      <c r="P62" s="149">
        <f t="shared" si="41"/>
        <v>12</v>
      </c>
      <c r="Q62" s="149">
        <f t="shared" si="42"/>
        <v>11.25</v>
      </c>
      <c r="R62" s="149">
        <f t="shared" si="43"/>
        <v>9</v>
      </c>
      <c r="S62" s="150">
        <f t="shared" si="44"/>
        <v>213</v>
      </c>
      <c r="T62" s="149">
        <f t="shared" si="45"/>
        <v>12</v>
      </c>
      <c r="U62" s="149">
        <f t="shared" si="46"/>
        <v>11.25</v>
      </c>
      <c r="V62" s="150">
        <f t="shared" si="47"/>
        <v>159.75</v>
      </c>
      <c r="W62" s="149">
        <f t="shared" si="48"/>
        <v>11.25</v>
      </c>
      <c r="X62" s="151">
        <f t="shared" si="49"/>
        <v>127.8</v>
      </c>
    </row>
    <row r="63" spans="2:24" ht="15" customHeight="1" x14ac:dyDescent="0.25">
      <c r="B63" s="10" t="s">
        <v>31</v>
      </c>
      <c r="C63" s="43">
        <v>8.94</v>
      </c>
      <c r="D63" s="32" t="s">
        <v>144</v>
      </c>
      <c r="E63" s="52" t="s">
        <v>58</v>
      </c>
      <c r="F63" s="52" t="s">
        <v>375</v>
      </c>
      <c r="G63" s="2">
        <v>12</v>
      </c>
      <c r="H63" s="3">
        <v>3</v>
      </c>
      <c r="I63" s="22">
        <f t="shared" si="32"/>
        <v>15</v>
      </c>
      <c r="J63" s="148">
        <f t="shared" si="35"/>
        <v>7.1999999999999993</v>
      </c>
      <c r="K63" s="149">
        <f t="shared" si="36"/>
        <v>9.6000000000000014</v>
      </c>
      <c r="L63" s="149">
        <f t="shared" si="37"/>
        <v>12</v>
      </c>
      <c r="M63" s="149">
        <f t="shared" si="38"/>
        <v>9.6000000000000014</v>
      </c>
      <c r="N63" s="149">
        <f t="shared" si="39"/>
        <v>9</v>
      </c>
      <c r="O63" s="149">
        <f t="shared" si="40"/>
        <v>12</v>
      </c>
      <c r="P63" s="149">
        <f t="shared" si="41"/>
        <v>9.6000000000000014</v>
      </c>
      <c r="Q63" s="149">
        <f t="shared" si="42"/>
        <v>9</v>
      </c>
      <c r="R63" s="149">
        <f t="shared" si="43"/>
        <v>7.1999999999999993</v>
      </c>
      <c r="S63" s="150">
        <f t="shared" si="44"/>
        <v>170.4</v>
      </c>
      <c r="T63" s="149">
        <f t="shared" si="45"/>
        <v>9.6000000000000014</v>
      </c>
      <c r="U63" s="149">
        <f t="shared" si="46"/>
        <v>9</v>
      </c>
      <c r="V63" s="150">
        <f t="shared" si="47"/>
        <v>127.80000000000001</v>
      </c>
      <c r="W63" s="149">
        <f t="shared" si="48"/>
        <v>9</v>
      </c>
      <c r="X63" s="151">
        <f t="shared" si="49"/>
        <v>102.24</v>
      </c>
    </row>
    <row r="64" spans="2:24" ht="15" customHeight="1" x14ac:dyDescent="0.25">
      <c r="B64" s="10" t="s">
        <v>32</v>
      </c>
      <c r="C64" s="43">
        <v>37.5</v>
      </c>
      <c r="D64" s="32" t="s">
        <v>368</v>
      </c>
      <c r="E64" s="52" t="s">
        <v>59</v>
      </c>
      <c r="F64" s="52" t="s">
        <v>14</v>
      </c>
      <c r="G64" s="2">
        <v>20</v>
      </c>
      <c r="H64" s="3">
        <v>4</v>
      </c>
      <c r="I64" s="22">
        <f t="shared" si="32"/>
        <v>24</v>
      </c>
      <c r="J64" s="148">
        <f t="shared" si="35"/>
        <v>12</v>
      </c>
      <c r="K64" s="149">
        <f t="shared" si="36"/>
        <v>16</v>
      </c>
      <c r="L64" s="149">
        <f t="shared" si="37"/>
        <v>20</v>
      </c>
      <c r="M64" s="149">
        <f t="shared" si="38"/>
        <v>16</v>
      </c>
      <c r="N64" s="149">
        <f t="shared" si="39"/>
        <v>15</v>
      </c>
      <c r="O64" s="149">
        <f t="shared" si="40"/>
        <v>20</v>
      </c>
      <c r="P64" s="149">
        <f t="shared" si="41"/>
        <v>16</v>
      </c>
      <c r="Q64" s="149">
        <f t="shared" si="42"/>
        <v>15</v>
      </c>
      <c r="R64" s="149">
        <f t="shared" si="43"/>
        <v>12</v>
      </c>
      <c r="S64" s="150">
        <f t="shared" si="44"/>
        <v>284</v>
      </c>
      <c r="T64" s="149">
        <f t="shared" si="45"/>
        <v>16</v>
      </c>
      <c r="U64" s="149">
        <f t="shared" si="46"/>
        <v>15</v>
      </c>
      <c r="V64" s="150">
        <f t="shared" si="47"/>
        <v>213</v>
      </c>
      <c r="W64" s="149">
        <f t="shared" si="48"/>
        <v>15</v>
      </c>
      <c r="X64" s="151">
        <f t="shared" si="49"/>
        <v>170.4</v>
      </c>
    </row>
    <row r="65" spans="2:24" ht="15" customHeight="1" x14ac:dyDescent="0.25">
      <c r="B65" s="11" t="s">
        <v>33</v>
      </c>
      <c r="C65" s="43">
        <v>14.44</v>
      </c>
      <c r="D65" s="33" t="s">
        <v>404</v>
      </c>
      <c r="E65" s="52" t="s">
        <v>15</v>
      </c>
      <c r="F65" s="52" t="s">
        <v>16</v>
      </c>
      <c r="G65" s="2">
        <v>18</v>
      </c>
      <c r="H65" s="3">
        <v>2</v>
      </c>
      <c r="I65" s="22">
        <f t="shared" si="32"/>
        <v>20</v>
      </c>
      <c r="J65" s="148">
        <f t="shared" si="35"/>
        <v>10.799999999999999</v>
      </c>
      <c r="K65" s="149">
        <f t="shared" si="36"/>
        <v>14.4</v>
      </c>
      <c r="L65" s="149">
        <f t="shared" si="37"/>
        <v>18</v>
      </c>
      <c r="M65" s="149">
        <f t="shared" si="38"/>
        <v>14.4</v>
      </c>
      <c r="N65" s="149">
        <f t="shared" si="39"/>
        <v>13.5</v>
      </c>
      <c r="O65" s="149">
        <f t="shared" si="40"/>
        <v>18</v>
      </c>
      <c r="P65" s="149">
        <f t="shared" si="41"/>
        <v>14.4</v>
      </c>
      <c r="Q65" s="149">
        <f t="shared" si="42"/>
        <v>13.5</v>
      </c>
      <c r="R65" s="149">
        <f t="shared" si="43"/>
        <v>10.799999999999999</v>
      </c>
      <c r="S65" s="150">
        <f t="shared" si="44"/>
        <v>255.6</v>
      </c>
      <c r="T65" s="149">
        <f t="shared" si="45"/>
        <v>14.4</v>
      </c>
      <c r="U65" s="149">
        <f t="shared" si="46"/>
        <v>13.5</v>
      </c>
      <c r="V65" s="150">
        <f t="shared" si="47"/>
        <v>191.7</v>
      </c>
      <c r="W65" s="149">
        <f t="shared" si="48"/>
        <v>13.5</v>
      </c>
      <c r="X65" s="151">
        <f t="shared" si="49"/>
        <v>153.35999999999999</v>
      </c>
    </row>
    <row r="66" spans="2:24" ht="15" customHeight="1" x14ac:dyDescent="0.25">
      <c r="B66" s="11" t="s">
        <v>34</v>
      </c>
      <c r="C66" s="43">
        <v>15.56</v>
      </c>
      <c r="D66" s="33" t="s">
        <v>11</v>
      </c>
      <c r="E66" s="52" t="s">
        <v>17</v>
      </c>
      <c r="F66" s="52" t="s">
        <v>12</v>
      </c>
      <c r="G66" s="2">
        <v>21</v>
      </c>
      <c r="H66" s="3">
        <v>4</v>
      </c>
      <c r="I66" s="22">
        <f t="shared" si="32"/>
        <v>25</v>
      </c>
      <c r="J66" s="148">
        <f t="shared" si="35"/>
        <v>12.6</v>
      </c>
      <c r="K66" s="149">
        <f t="shared" si="36"/>
        <v>16.8</v>
      </c>
      <c r="L66" s="149">
        <f t="shared" si="37"/>
        <v>21</v>
      </c>
      <c r="M66" s="149">
        <f t="shared" si="38"/>
        <v>16.8</v>
      </c>
      <c r="N66" s="149">
        <f t="shared" si="39"/>
        <v>15.75</v>
      </c>
      <c r="O66" s="149">
        <f t="shared" si="40"/>
        <v>21</v>
      </c>
      <c r="P66" s="149">
        <f t="shared" si="41"/>
        <v>16.8</v>
      </c>
      <c r="Q66" s="149">
        <f t="shared" si="42"/>
        <v>15.75</v>
      </c>
      <c r="R66" s="149">
        <f t="shared" si="43"/>
        <v>12.6</v>
      </c>
      <c r="S66" s="150">
        <f t="shared" si="44"/>
        <v>298.2</v>
      </c>
      <c r="T66" s="149">
        <f t="shared" si="45"/>
        <v>16.8</v>
      </c>
      <c r="U66" s="149">
        <f t="shared" si="46"/>
        <v>15.75</v>
      </c>
      <c r="V66" s="150">
        <f t="shared" si="47"/>
        <v>223.64999999999998</v>
      </c>
      <c r="W66" s="149">
        <f t="shared" si="48"/>
        <v>15.75</v>
      </c>
      <c r="X66" s="151">
        <f t="shared" si="49"/>
        <v>178.92</v>
      </c>
    </row>
    <row r="67" spans="2:24" ht="15" customHeight="1" x14ac:dyDescent="0.25">
      <c r="B67" s="11" t="s">
        <v>35</v>
      </c>
      <c r="C67" s="43">
        <v>14.12</v>
      </c>
      <c r="D67" s="33" t="s">
        <v>365</v>
      </c>
      <c r="E67" s="52" t="s">
        <v>18</v>
      </c>
      <c r="F67" s="52" t="s">
        <v>364</v>
      </c>
      <c r="G67" s="2">
        <v>15</v>
      </c>
      <c r="H67" s="3">
        <v>2</v>
      </c>
      <c r="I67" s="22">
        <f t="shared" si="32"/>
        <v>17</v>
      </c>
      <c r="J67" s="148">
        <f t="shared" si="35"/>
        <v>9</v>
      </c>
      <c r="K67" s="149">
        <f t="shared" si="36"/>
        <v>12</v>
      </c>
      <c r="L67" s="149">
        <f t="shared" si="37"/>
        <v>15</v>
      </c>
      <c r="M67" s="149">
        <f t="shared" si="38"/>
        <v>12</v>
      </c>
      <c r="N67" s="149">
        <f t="shared" si="39"/>
        <v>11.25</v>
      </c>
      <c r="O67" s="149">
        <f t="shared" si="40"/>
        <v>15</v>
      </c>
      <c r="P67" s="149">
        <f t="shared" si="41"/>
        <v>12</v>
      </c>
      <c r="Q67" s="149">
        <f t="shared" si="42"/>
        <v>11.25</v>
      </c>
      <c r="R67" s="149">
        <f t="shared" si="43"/>
        <v>9</v>
      </c>
      <c r="S67" s="150">
        <f t="shared" si="44"/>
        <v>213</v>
      </c>
      <c r="T67" s="149">
        <f t="shared" si="45"/>
        <v>12</v>
      </c>
      <c r="U67" s="149">
        <f t="shared" si="46"/>
        <v>11.25</v>
      </c>
      <c r="V67" s="150">
        <f t="shared" si="47"/>
        <v>159.75</v>
      </c>
      <c r="W67" s="149">
        <f t="shared" si="48"/>
        <v>11.25</v>
      </c>
      <c r="X67" s="151">
        <f t="shared" si="49"/>
        <v>127.8</v>
      </c>
    </row>
    <row r="68" spans="2:24" ht="15" customHeight="1" x14ac:dyDescent="0.25">
      <c r="B68" s="11" t="s">
        <v>36</v>
      </c>
      <c r="C68" s="43">
        <v>8.94</v>
      </c>
      <c r="D68" s="33" t="s">
        <v>144</v>
      </c>
      <c r="E68" s="52" t="s">
        <v>19</v>
      </c>
      <c r="F68" s="52" t="s">
        <v>20</v>
      </c>
      <c r="G68" s="2">
        <v>12</v>
      </c>
      <c r="H68" s="3">
        <v>3</v>
      </c>
      <c r="I68" s="22">
        <f t="shared" si="32"/>
        <v>15</v>
      </c>
      <c r="J68" s="148">
        <f t="shared" si="35"/>
        <v>7.1999999999999993</v>
      </c>
      <c r="K68" s="149">
        <f t="shared" si="36"/>
        <v>9.6000000000000014</v>
      </c>
      <c r="L68" s="149">
        <f t="shared" si="37"/>
        <v>12</v>
      </c>
      <c r="M68" s="149">
        <f t="shared" si="38"/>
        <v>9.6000000000000014</v>
      </c>
      <c r="N68" s="149">
        <f t="shared" si="39"/>
        <v>9</v>
      </c>
      <c r="O68" s="149">
        <f t="shared" si="40"/>
        <v>12</v>
      </c>
      <c r="P68" s="149">
        <f t="shared" si="41"/>
        <v>9.6000000000000014</v>
      </c>
      <c r="Q68" s="149">
        <f t="shared" si="42"/>
        <v>9</v>
      </c>
      <c r="R68" s="149">
        <f t="shared" si="43"/>
        <v>7.1999999999999993</v>
      </c>
      <c r="S68" s="150">
        <f t="shared" si="44"/>
        <v>170.4</v>
      </c>
      <c r="T68" s="149">
        <f t="shared" si="45"/>
        <v>9.6000000000000014</v>
      </c>
      <c r="U68" s="149">
        <f t="shared" si="46"/>
        <v>9</v>
      </c>
      <c r="V68" s="150">
        <f t="shared" si="47"/>
        <v>127.80000000000001</v>
      </c>
      <c r="W68" s="149">
        <f t="shared" si="48"/>
        <v>9</v>
      </c>
      <c r="X68" s="151">
        <f t="shared" si="49"/>
        <v>102.24</v>
      </c>
    </row>
    <row r="69" spans="2:24" ht="15" customHeight="1" x14ac:dyDescent="0.25">
      <c r="B69" s="11" t="s">
        <v>173</v>
      </c>
      <c r="C69" s="43">
        <v>15.29</v>
      </c>
      <c r="D69" s="33" t="s">
        <v>404</v>
      </c>
      <c r="E69" s="52" t="s">
        <v>407</v>
      </c>
      <c r="F69" s="52" t="s">
        <v>16</v>
      </c>
      <c r="G69" s="2">
        <v>21</v>
      </c>
      <c r="H69" s="3">
        <v>3</v>
      </c>
      <c r="I69" s="22">
        <f t="shared" si="32"/>
        <v>24</v>
      </c>
      <c r="J69" s="148">
        <f t="shared" si="35"/>
        <v>12.6</v>
      </c>
      <c r="K69" s="149">
        <f t="shared" si="36"/>
        <v>16.8</v>
      </c>
      <c r="L69" s="149">
        <f t="shared" si="37"/>
        <v>21</v>
      </c>
      <c r="M69" s="149">
        <f t="shared" si="38"/>
        <v>16.8</v>
      </c>
      <c r="N69" s="149">
        <f t="shared" si="39"/>
        <v>15.75</v>
      </c>
      <c r="O69" s="149">
        <f t="shared" si="40"/>
        <v>21</v>
      </c>
      <c r="P69" s="149">
        <f t="shared" si="41"/>
        <v>16.8</v>
      </c>
      <c r="Q69" s="149">
        <f t="shared" si="42"/>
        <v>15.75</v>
      </c>
      <c r="R69" s="149">
        <f t="shared" si="43"/>
        <v>12.6</v>
      </c>
      <c r="S69" s="150">
        <f t="shared" si="44"/>
        <v>298.2</v>
      </c>
      <c r="T69" s="149">
        <f t="shared" si="45"/>
        <v>16.8</v>
      </c>
      <c r="U69" s="149">
        <f t="shared" si="46"/>
        <v>15.75</v>
      </c>
      <c r="V69" s="150">
        <f t="shared" si="47"/>
        <v>223.64999999999998</v>
      </c>
      <c r="W69" s="149">
        <f t="shared" si="48"/>
        <v>15.75</v>
      </c>
      <c r="X69" s="151">
        <f t="shared" si="49"/>
        <v>178.92</v>
      </c>
    </row>
    <row r="70" spans="2:24" ht="15" customHeight="1" x14ac:dyDescent="0.25">
      <c r="B70" s="11" t="s">
        <v>174</v>
      </c>
      <c r="C70" s="43">
        <v>9.2899999999999991</v>
      </c>
      <c r="D70" s="33" t="s">
        <v>404</v>
      </c>
      <c r="E70" s="52" t="s">
        <v>408</v>
      </c>
      <c r="F70" s="52" t="s">
        <v>16</v>
      </c>
      <c r="G70" s="2">
        <v>21</v>
      </c>
      <c r="H70" s="3">
        <v>3</v>
      </c>
      <c r="I70" s="22">
        <f t="shared" si="32"/>
        <v>24</v>
      </c>
      <c r="J70" s="148">
        <f t="shared" si="35"/>
        <v>12.6</v>
      </c>
      <c r="K70" s="149">
        <f t="shared" si="36"/>
        <v>16.8</v>
      </c>
      <c r="L70" s="149">
        <f t="shared" si="37"/>
        <v>21</v>
      </c>
      <c r="M70" s="149">
        <f t="shared" si="38"/>
        <v>16.8</v>
      </c>
      <c r="N70" s="149">
        <f t="shared" si="39"/>
        <v>15.75</v>
      </c>
      <c r="O70" s="149">
        <f t="shared" si="40"/>
        <v>21</v>
      </c>
      <c r="P70" s="149">
        <f t="shared" si="41"/>
        <v>16.8</v>
      </c>
      <c r="Q70" s="149">
        <f t="shared" si="42"/>
        <v>15.75</v>
      </c>
      <c r="R70" s="149">
        <f t="shared" si="43"/>
        <v>12.6</v>
      </c>
      <c r="S70" s="150">
        <f t="shared" si="44"/>
        <v>298.2</v>
      </c>
      <c r="T70" s="149">
        <f t="shared" si="45"/>
        <v>16.8</v>
      </c>
      <c r="U70" s="149">
        <f t="shared" si="46"/>
        <v>15.75</v>
      </c>
      <c r="V70" s="150">
        <f t="shared" si="47"/>
        <v>223.64999999999998</v>
      </c>
      <c r="W70" s="149">
        <f t="shared" si="48"/>
        <v>15.75</v>
      </c>
      <c r="X70" s="151">
        <f t="shared" si="49"/>
        <v>178.92</v>
      </c>
    </row>
    <row r="71" spans="2:24" ht="15" customHeight="1" x14ac:dyDescent="0.25">
      <c r="B71" s="11" t="s">
        <v>175</v>
      </c>
      <c r="C71" s="43">
        <v>8.75</v>
      </c>
      <c r="D71" s="33" t="s">
        <v>11</v>
      </c>
      <c r="E71" s="52" t="s">
        <v>18</v>
      </c>
      <c r="F71" s="52" t="s">
        <v>409</v>
      </c>
      <c r="G71" s="2">
        <v>24</v>
      </c>
      <c r="H71" s="3">
        <v>3</v>
      </c>
      <c r="I71" s="22">
        <f t="shared" si="32"/>
        <v>27</v>
      </c>
      <c r="J71" s="148">
        <f t="shared" si="35"/>
        <v>14.399999999999999</v>
      </c>
      <c r="K71" s="149">
        <f t="shared" si="36"/>
        <v>19.200000000000003</v>
      </c>
      <c r="L71" s="149">
        <f t="shared" si="37"/>
        <v>24</v>
      </c>
      <c r="M71" s="149">
        <f t="shared" si="38"/>
        <v>19.200000000000003</v>
      </c>
      <c r="N71" s="149">
        <f t="shared" si="39"/>
        <v>18</v>
      </c>
      <c r="O71" s="149">
        <f t="shared" si="40"/>
        <v>24</v>
      </c>
      <c r="P71" s="149">
        <f t="shared" si="41"/>
        <v>19.200000000000003</v>
      </c>
      <c r="Q71" s="149">
        <f t="shared" si="42"/>
        <v>18</v>
      </c>
      <c r="R71" s="149">
        <f t="shared" si="43"/>
        <v>14.399999999999999</v>
      </c>
      <c r="S71" s="150">
        <f t="shared" si="44"/>
        <v>340.8</v>
      </c>
      <c r="T71" s="149">
        <f t="shared" si="45"/>
        <v>19.200000000000003</v>
      </c>
      <c r="U71" s="149">
        <f t="shared" si="46"/>
        <v>18</v>
      </c>
      <c r="V71" s="150">
        <f t="shared" si="47"/>
        <v>255.60000000000002</v>
      </c>
      <c r="W71" s="149">
        <f t="shared" si="48"/>
        <v>18</v>
      </c>
      <c r="X71" s="151">
        <f t="shared" si="49"/>
        <v>204.48</v>
      </c>
    </row>
    <row r="72" spans="2:24" ht="15" customHeight="1" x14ac:dyDescent="0.25">
      <c r="B72" s="11" t="s">
        <v>176</v>
      </c>
      <c r="C72" s="43">
        <v>14.12</v>
      </c>
      <c r="D72" s="33" t="s">
        <v>55</v>
      </c>
      <c r="E72" s="52" t="s">
        <v>410</v>
      </c>
      <c r="F72" s="52" t="s">
        <v>57</v>
      </c>
      <c r="G72" s="2">
        <v>12</v>
      </c>
      <c r="H72" s="3">
        <v>3</v>
      </c>
      <c r="I72" s="22">
        <f t="shared" si="32"/>
        <v>15</v>
      </c>
      <c r="J72" s="148">
        <f t="shared" si="35"/>
        <v>7.1999999999999993</v>
      </c>
      <c r="K72" s="149">
        <f t="shared" si="36"/>
        <v>9.6000000000000014</v>
      </c>
      <c r="L72" s="149">
        <f t="shared" si="37"/>
        <v>12</v>
      </c>
      <c r="M72" s="149">
        <f t="shared" si="38"/>
        <v>9.6000000000000014</v>
      </c>
      <c r="N72" s="149">
        <f t="shared" si="39"/>
        <v>9</v>
      </c>
      <c r="O72" s="149">
        <f t="shared" si="40"/>
        <v>12</v>
      </c>
      <c r="P72" s="149">
        <f t="shared" si="41"/>
        <v>9.6000000000000014</v>
      </c>
      <c r="Q72" s="149">
        <f t="shared" si="42"/>
        <v>9</v>
      </c>
      <c r="R72" s="149">
        <f t="shared" si="43"/>
        <v>7.1999999999999993</v>
      </c>
      <c r="S72" s="150">
        <f t="shared" si="44"/>
        <v>170.4</v>
      </c>
      <c r="T72" s="149">
        <f t="shared" si="45"/>
        <v>9.6000000000000014</v>
      </c>
      <c r="U72" s="149">
        <f t="shared" si="46"/>
        <v>9</v>
      </c>
      <c r="V72" s="150">
        <f t="shared" si="47"/>
        <v>127.80000000000001</v>
      </c>
      <c r="W72" s="149">
        <f t="shared" si="48"/>
        <v>9</v>
      </c>
      <c r="X72" s="151">
        <f t="shared" si="49"/>
        <v>102.24</v>
      </c>
    </row>
    <row r="73" spans="2:24" ht="15" customHeight="1" x14ac:dyDescent="0.25">
      <c r="B73" s="11" t="s">
        <v>177</v>
      </c>
      <c r="C73" s="43">
        <v>15.29</v>
      </c>
      <c r="D73" s="33" t="s">
        <v>404</v>
      </c>
      <c r="E73" s="52" t="s">
        <v>411</v>
      </c>
      <c r="F73" s="52" t="s">
        <v>412</v>
      </c>
      <c r="G73" s="2">
        <v>21</v>
      </c>
      <c r="H73" s="3">
        <v>3</v>
      </c>
      <c r="I73" s="22">
        <f t="shared" si="32"/>
        <v>24</v>
      </c>
      <c r="J73" s="148">
        <f t="shared" si="35"/>
        <v>12.6</v>
      </c>
      <c r="K73" s="149">
        <f t="shared" si="36"/>
        <v>16.8</v>
      </c>
      <c r="L73" s="149">
        <f t="shared" si="37"/>
        <v>21</v>
      </c>
      <c r="M73" s="149">
        <f t="shared" si="38"/>
        <v>16.8</v>
      </c>
      <c r="N73" s="149">
        <f t="shared" si="39"/>
        <v>15.75</v>
      </c>
      <c r="O73" s="149">
        <f t="shared" si="40"/>
        <v>21</v>
      </c>
      <c r="P73" s="149">
        <f t="shared" si="41"/>
        <v>16.8</v>
      </c>
      <c r="Q73" s="149">
        <f t="shared" si="42"/>
        <v>15.75</v>
      </c>
      <c r="R73" s="149">
        <f t="shared" si="43"/>
        <v>12.6</v>
      </c>
      <c r="S73" s="150">
        <f t="shared" si="44"/>
        <v>298.2</v>
      </c>
      <c r="T73" s="149">
        <f t="shared" si="45"/>
        <v>16.8</v>
      </c>
      <c r="U73" s="149">
        <f t="shared" si="46"/>
        <v>15.75</v>
      </c>
      <c r="V73" s="150">
        <f t="shared" si="47"/>
        <v>223.64999999999998</v>
      </c>
      <c r="W73" s="149">
        <f t="shared" si="48"/>
        <v>15.75</v>
      </c>
      <c r="X73" s="151">
        <f t="shared" si="49"/>
        <v>178.92</v>
      </c>
    </row>
    <row r="74" spans="2:24" ht="15" customHeight="1" x14ac:dyDescent="0.25">
      <c r="B74" s="11" t="s">
        <v>178</v>
      </c>
      <c r="C74" s="43">
        <v>15.29</v>
      </c>
      <c r="D74" s="33" t="s">
        <v>404</v>
      </c>
      <c r="E74" s="52" t="s">
        <v>413</v>
      </c>
      <c r="F74" s="52" t="s">
        <v>412</v>
      </c>
      <c r="G74" s="2">
        <v>15</v>
      </c>
      <c r="H74" s="3">
        <v>2</v>
      </c>
      <c r="I74" s="22">
        <f t="shared" si="32"/>
        <v>17</v>
      </c>
      <c r="J74" s="148">
        <f t="shared" si="35"/>
        <v>9</v>
      </c>
      <c r="K74" s="149">
        <f t="shared" si="36"/>
        <v>12</v>
      </c>
      <c r="L74" s="149">
        <f t="shared" si="37"/>
        <v>15</v>
      </c>
      <c r="M74" s="149">
        <f t="shared" si="38"/>
        <v>12</v>
      </c>
      <c r="N74" s="149">
        <f t="shared" si="39"/>
        <v>11.25</v>
      </c>
      <c r="O74" s="149">
        <f t="shared" si="40"/>
        <v>15</v>
      </c>
      <c r="P74" s="149">
        <f t="shared" si="41"/>
        <v>12</v>
      </c>
      <c r="Q74" s="149">
        <f t="shared" si="42"/>
        <v>11.25</v>
      </c>
      <c r="R74" s="149">
        <f t="shared" si="43"/>
        <v>9</v>
      </c>
      <c r="S74" s="150">
        <f t="shared" si="44"/>
        <v>213</v>
      </c>
      <c r="T74" s="149">
        <f t="shared" si="45"/>
        <v>12</v>
      </c>
      <c r="U74" s="149">
        <f t="shared" si="46"/>
        <v>11.25</v>
      </c>
      <c r="V74" s="150">
        <f t="shared" si="47"/>
        <v>159.75</v>
      </c>
      <c r="W74" s="149">
        <f t="shared" si="48"/>
        <v>11.25</v>
      </c>
      <c r="X74" s="151">
        <f t="shared" si="49"/>
        <v>127.8</v>
      </c>
    </row>
    <row r="75" spans="2:24" ht="15" customHeight="1" x14ac:dyDescent="0.25">
      <c r="B75" s="11" t="s">
        <v>179</v>
      </c>
      <c r="C75" s="43">
        <v>8.44</v>
      </c>
      <c r="D75" s="33" t="s">
        <v>144</v>
      </c>
      <c r="E75" s="52" t="s">
        <v>414</v>
      </c>
      <c r="F75" s="52" t="s">
        <v>412</v>
      </c>
      <c r="G75" s="2">
        <v>24</v>
      </c>
      <c r="H75" s="3">
        <v>3</v>
      </c>
      <c r="I75" s="22">
        <f t="shared" si="32"/>
        <v>27</v>
      </c>
      <c r="J75" s="148">
        <f t="shared" si="35"/>
        <v>14.399999999999999</v>
      </c>
      <c r="K75" s="149">
        <f t="shared" si="36"/>
        <v>19.200000000000003</v>
      </c>
      <c r="L75" s="149">
        <f t="shared" si="37"/>
        <v>24</v>
      </c>
      <c r="M75" s="149">
        <f t="shared" si="38"/>
        <v>19.200000000000003</v>
      </c>
      <c r="N75" s="149">
        <f t="shared" si="39"/>
        <v>18</v>
      </c>
      <c r="O75" s="149">
        <f t="shared" si="40"/>
        <v>24</v>
      </c>
      <c r="P75" s="149">
        <f t="shared" si="41"/>
        <v>19.200000000000003</v>
      </c>
      <c r="Q75" s="149">
        <f t="shared" si="42"/>
        <v>18</v>
      </c>
      <c r="R75" s="149">
        <f t="shared" si="43"/>
        <v>14.399999999999999</v>
      </c>
      <c r="S75" s="150">
        <f t="shared" si="44"/>
        <v>340.8</v>
      </c>
      <c r="T75" s="149">
        <f t="shared" si="45"/>
        <v>19.200000000000003</v>
      </c>
      <c r="U75" s="149">
        <f t="shared" si="46"/>
        <v>18</v>
      </c>
      <c r="V75" s="150">
        <f t="shared" si="47"/>
        <v>255.60000000000002</v>
      </c>
      <c r="W75" s="149">
        <f t="shared" si="48"/>
        <v>18</v>
      </c>
      <c r="X75" s="151">
        <f t="shared" si="49"/>
        <v>204.48</v>
      </c>
    </row>
    <row r="76" spans="2:24" ht="15" customHeight="1" x14ac:dyDescent="0.25">
      <c r="B76" s="11" t="s">
        <v>180</v>
      </c>
      <c r="C76" s="43">
        <v>30</v>
      </c>
      <c r="D76" s="33" t="s">
        <v>365</v>
      </c>
      <c r="E76" s="52" t="s">
        <v>415</v>
      </c>
      <c r="F76" s="52" t="s">
        <v>416</v>
      </c>
      <c r="G76" s="2">
        <v>25</v>
      </c>
      <c r="H76" s="3">
        <v>3</v>
      </c>
      <c r="I76" s="22">
        <f t="shared" si="32"/>
        <v>28</v>
      </c>
      <c r="J76" s="148">
        <f t="shared" si="35"/>
        <v>15</v>
      </c>
      <c r="K76" s="149">
        <f t="shared" si="36"/>
        <v>20</v>
      </c>
      <c r="L76" s="149">
        <f t="shared" si="37"/>
        <v>25</v>
      </c>
      <c r="M76" s="149">
        <f t="shared" si="38"/>
        <v>20</v>
      </c>
      <c r="N76" s="149">
        <f t="shared" si="39"/>
        <v>18.75</v>
      </c>
      <c r="O76" s="149">
        <f t="shared" si="40"/>
        <v>25</v>
      </c>
      <c r="P76" s="149">
        <f t="shared" si="41"/>
        <v>20</v>
      </c>
      <c r="Q76" s="149">
        <f t="shared" si="42"/>
        <v>18.75</v>
      </c>
      <c r="R76" s="149">
        <f t="shared" si="43"/>
        <v>15</v>
      </c>
      <c r="S76" s="150">
        <f t="shared" si="44"/>
        <v>355</v>
      </c>
      <c r="T76" s="149">
        <f t="shared" si="45"/>
        <v>20</v>
      </c>
      <c r="U76" s="149">
        <f t="shared" si="46"/>
        <v>18.75</v>
      </c>
      <c r="V76" s="150">
        <f t="shared" si="47"/>
        <v>266.25</v>
      </c>
      <c r="W76" s="149">
        <f t="shared" si="48"/>
        <v>18.75</v>
      </c>
      <c r="X76" s="151">
        <f t="shared" si="49"/>
        <v>213</v>
      </c>
    </row>
    <row r="77" spans="2:24" ht="15" customHeight="1" x14ac:dyDescent="0.25">
      <c r="B77" s="12" t="s">
        <v>181</v>
      </c>
      <c r="C77" s="43">
        <v>23.33</v>
      </c>
      <c r="D77" s="34" t="s">
        <v>11</v>
      </c>
      <c r="E77" s="52" t="s">
        <v>417</v>
      </c>
      <c r="F77" s="52" t="s">
        <v>409</v>
      </c>
      <c r="G77" s="2">
        <v>18</v>
      </c>
      <c r="H77" s="3">
        <v>2</v>
      </c>
      <c r="I77" s="22">
        <f t="shared" si="32"/>
        <v>20</v>
      </c>
      <c r="J77" s="148">
        <f t="shared" si="35"/>
        <v>10.799999999999999</v>
      </c>
      <c r="K77" s="149">
        <f t="shared" si="36"/>
        <v>14.4</v>
      </c>
      <c r="L77" s="149">
        <f t="shared" si="37"/>
        <v>18</v>
      </c>
      <c r="M77" s="149">
        <f t="shared" si="38"/>
        <v>14.4</v>
      </c>
      <c r="N77" s="149">
        <f t="shared" si="39"/>
        <v>13.5</v>
      </c>
      <c r="O77" s="149">
        <f t="shared" si="40"/>
        <v>18</v>
      </c>
      <c r="P77" s="149">
        <f t="shared" si="41"/>
        <v>14.4</v>
      </c>
      <c r="Q77" s="149">
        <f t="shared" si="42"/>
        <v>13.5</v>
      </c>
      <c r="R77" s="149">
        <f t="shared" si="43"/>
        <v>10.799999999999999</v>
      </c>
      <c r="S77" s="150">
        <f t="shared" si="44"/>
        <v>255.6</v>
      </c>
      <c r="T77" s="149">
        <f t="shared" si="45"/>
        <v>14.4</v>
      </c>
      <c r="U77" s="149">
        <f t="shared" si="46"/>
        <v>13.5</v>
      </c>
      <c r="V77" s="150">
        <f t="shared" si="47"/>
        <v>191.7</v>
      </c>
      <c r="W77" s="149">
        <f t="shared" si="48"/>
        <v>13.5</v>
      </c>
      <c r="X77" s="151">
        <f t="shared" si="49"/>
        <v>153.35999999999999</v>
      </c>
    </row>
    <row r="78" spans="2:24" ht="15" customHeight="1" x14ac:dyDescent="0.25">
      <c r="B78" s="12" t="s">
        <v>330</v>
      </c>
      <c r="C78" s="43">
        <v>14.12</v>
      </c>
      <c r="D78" s="34" t="s">
        <v>365</v>
      </c>
      <c r="E78" s="52" t="s">
        <v>418</v>
      </c>
      <c r="F78" s="52" t="s">
        <v>409</v>
      </c>
      <c r="G78" s="2">
        <v>21</v>
      </c>
      <c r="H78" s="3">
        <v>3</v>
      </c>
      <c r="I78" s="22">
        <f t="shared" si="32"/>
        <v>24</v>
      </c>
      <c r="J78" s="148">
        <f t="shared" si="35"/>
        <v>12.6</v>
      </c>
      <c r="K78" s="149">
        <f t="shared" si="36"/>
        <v>16.8</v>
      </c>
      <c r="L78" s="149">
        <f t="shared" si="37"/>
        <v>21</v>
      </c>
      <c r="M78" s="149">
        <f t="shared" si="38"/>
        <v>16.8</v>
      </c>
      <c r="N78" s="149">
        <f t="shared" si="39"/>
        <v>15.75</v>
      </c>
      <c r="O78" s="149">
        <f t="shared" si="40"/>
        <v>21</v>
      </c>
      <c r="P78" s="149">
        <f t="shared" si="41"/>
        <v>16.8</v>
      </c>
      <c r="Q78" s="149">
        <f t="shared" si="42"/>
        <v>15.75</v>
      </c>
      <c r="R78" s="149">
        <f t="shared" si="43"/>
        <v>12.6</v>
      </c>
      <c r="S78" s="150">
        <f t="shared" si="44"/>
        <v>298.2</v>
      </c>
      <c r="T78" s="149">
        <f t="shared" si="45"/>
        <v>16.8</v>
      </c>
      <c r="U78" s="149">
        <f t="shared" si="46"/>
        <v>15.75</v>
      </c>
      <c r="V78" s="150">
        <f t="shared" si="47"/>
        <v>223.64999999999998</v>
      </c>
      <c r="W78" s="149">
        <f t="shared" si="48"/>
        <v>15.75</v>
      </c>
      <c r="X78" s="151">
        <f t="shared" si="49"/>
        <v>178.92</v>
      </c>
    </row>
    <row r="79" spans="2:24" ht="15" customHeight="1" x14ac:dyDescent="0.25">
      <c r="B79" s="12" t="s">
        <v>331</v>
      </c>
      <c r="C79" s="43">
        <v>15.56</v>
      </c>
      <c r="D79" s="34" t="s">
        <v>11</v>
      </c>
      <c r="E79" s="52" t="s">
        <v>189</v>
      </c>
      <c r="F79" s="52" t="s">
        <v>299</v>
      </c>
      <c r="G79" s="2">
        <v>33</v>
      </c>
      <c r="H79" s="3">
        <v>5</v>
      </c>
      <c r="I79" s="22">
        <f t="shared" si="32"/>
        <v>38</v>
      </c>
      <c r="J79" s="148">
        <f t="shared" si="35"/>
        <v>19.8</v>
      </c>
      <c r="K79" s="149">
        <f t="shared" si="36"/>
        <v>26.400000000000002</v>
      </c>
      <c r="L79" s="149">
        <f t="shared" si="37"/>
        <v>33</v>
      </c>
      <c r="M79" s="149">
        <f t="shared" si="38"/>
        <v>26.400000000000002</v>
      </c>
      <c r="N79" s="149">
        <f t="shared" si="39"/>
        <v>24.75</v>
      </c>
      <c r="O79" s="149">
        <f t="shared" si="40"/>
        <v>33</v>
      </c>
      <c r="P79" s="149">
        <f t="shared" si="41"/>
        <v>26.400000000000002</v>
      </c>
      <c r="Q79" s="149">
        <f t="shared" si="42"/>
        <v>24.75</v>
      </c>
      <c r="R79" s="149">
        <f t="shared" si="43"/>
        <v>19.8</v>
      </c>
      <c r="S79" s="150">
        <f t="shared" si="44"/>
        <v>468.60000000000008</v>
      </c>
      <c r="T79" s="149">
        <f t="shared" si="45"/>
        <v>26.400000000000002</v>
      </c>
      <c r="U79" s="149">
        <f t="shared" si="46"/>
        <v>24.75</v>
      </c>
      <c r="V79" s="150">
        <f t="shared" si="47"/>
        <v>351.45000000000005</v>
      </c>
      <c r="W79" s="149">
        <f t="shared" si="48"/>
        <v>24.75</v>
      </c>
      <c r="X79" s="151">
        <f t="shared" si="49"/>
        <v>281.16000000000003</v>
      </c>
    </row>
    <row r="80" spans="2:24" ht="15" customHeight="1" x14ac:dyDescent="0.25">
      <c r="B80" s="12" t="s">
        <v>332</v>
      </c>
      <c r="C80" s="43">
        <v>14.44</v>
      </c>
      <c r="D80" s="34" t="s">
        <v>404</v>
      </c>
      <c r="E80" s="52" t="s">
        <v>190</v>
      </c>
      <c r="F80" s="52" t="s">
        <v>300</v>
      </c>
      <c r="G80" s="2">
        <v>18</v>
      </c>
      <c r="H80" s="3">
        <v>2</v>
      </c>
      <c r="I80" s="22">
        <f t="shared" si="32"/>
        <v>20</v>
      </c>
      <c r="J80" s="148">
        <f t="shared" si="35"/>
        <v>10.799999999999999</v>
      </c>
      <c r="K80" s="149">
        <f t="shared" si="36"/>
        <v>14.4</v>
      </c>
      <c r="L80" s="149">
        <f t="shared" si="37"/>
        <v>18</v>
      </c>
      <c r="M80" s="149">
        <f t="shared" si="38"/>
        <v>14.4</v>
      </c>
      <c r="N80" s="149">
        <f t="shared" si="39"/>
        <v>13.5</v>
      </c>
      <c r="O80" s="149">
        <f t="shared" si="40"/>
        <v>18</v>
      </c>
      <c r="P80" s="149">
        <f t="shared" si="41"/>
        <v>14.4</v>
      </c>
      <c r="Q80" s="149">
        <f t="shared" si="42"/>
        <v>13.5</v>
      </c>
      <c r="R80" s="149">
        <f t="shared" si="43"/>
        <v>10.799999999999999</v>
      </c>
      <c r="S80" s="150">
        <f t="shared" si="44"/>
        <v>255.6</v>
      </c>
      <c r="T80" s="149">
        <f t="shared" si="45"/>
        <v>14.4</v>
      </c>
      <c r="U80" s="149">
        <f t="shared" si="46"/>
        <v>13.5</v>
      </c>
      <c r="V80" s="150">
        <f t="shared" si="47"/>
        <v>191.7</v>
      </c>
      <c r="W80" s="149">
        <f t="shared" si="48"/>
        <v>13.5</v>
      </c>
      <c r="X80" s="151">
        <f t="shared" si="49"/>
        <v>153.35999999999999</v>
      </c>
    </row>
    <row r="81" spans="2:24" ht="15" customHeight="1" x14ac:dyDescent="0.25">
      <c r="B81" s="12" t="s">
        <v>333</v>
      </c>
      <c r="C81" s="43">
        <v>20</v>
      </c>
      <c r="D81" s="34" t="s">
        <v>55</v>
      </c>
      <c r="E81" s="52" t="s">
        <v>191</v>
      </c>
      <c r="F81" s="52" t="s">
        <v>57</v>
      </c>
      <c r="G81" s="2">
        <v>10</v>
      </c>
      <c r="H81" s="3">
        <v>2</v>
      </c>
      <c r="I81" s="22">
        <f t="shared" si="32"/>
        <v>12</v>
      </c>
      <c r="J81" s="148">
        <f t="shared" si="35"/>
        <v>6</v>
      </c>
      <c r="K81" s="149">
        <f t="shared" si="36"/>
        <v>8</v>
      </c>
      <c r="L81" s="149">
        <f t="shared" si="37"/>
        <v>10</v>
      </c>
      <c r="M81" s="149">
        <f t="shared" si="38"/>
        <v>8</v>
      </c>
      <c r="N81" s="149">
        <f t="shared" si="39"/>
        <v>7.5</v>
      </c>
      <c r="O81" s="149">
        <f t="shared" si="40"/>
        <v>10</v>
      </c>
      <c r="P81" s="149">
        <f t="shared" si="41"/>
        <v>8</v>
      </c>
      <c r="Q81" s="149">
        <f t="shared" si="42"/>
        <v>7.5</v>
      </c>
      <c r="R81" s="149">
        <f t="shared" si="43"/>
        <v>6</v>
      </c>
      <c r="S81" s="150">
        <f t="shared" si="44"/>
        <v>142</v>
      </c>
      <c r="T81" s="149">
        <f t="shared" si="45"/>
        <v>8</v>
      </c>
      <c r="U81" s="149">
        <f t="shared" si="46"/>
        <v>7.5</v>
      </c>
      <c r="V81" s="150">
        <f t="shared" si="47"/>
        <v>106.5</v>
      </c>
      <c r="W81" s="149">
        <f t="shared" si="48"/>
        <v>7.5</v>
      </c>
      <c r="X81" s="151">
        <f t="shared" si="49"/>
        <v>85.2</v>
      </c>
    </row>
    <row r="82" spans="2:24" ht="15" customHeight="1" x14ac:dyDescent="0.25">
      <c r="B82" s="12" t="s">
        <v>334</v>
      </c>
      <c r="C82" s="43">
        <v>35</v>
      </c>
      <c r="D82" s="34" t="s">
        <v>368</v>
      </c>
      <c r="E82" s="52" t="s">
        <v>192</v>
      </c>
      <c r="F82" s="52" t="s">
        <v>193</v>
      </c>
      <c r="G82" s="2">
        <v>20</v>
      </c>
      <c r="H82" s="3">
        <v>3</v>
      </c>
      <c r="I82" s="22">
        <f t="shared" si="32"/>
        <v>23</v>
      </c>
      <c r="J82" s="148">
        <f t="shared" si="35"/>
        <v>12</v>
      </c>
      <c r="K82" s="149">
        <f t="shared" si="36"/>
        <v>16</v>
      </c>
      <c r="L82" s="149">
        <f t="shared" si="37"/>
        <v>20</v>
      </c>
      <c r="M82" s="149">
        <f t="shared" si="38"/>
        <v>16</v>
      </c>
      <c r="N82" s="149">
        <f t="shared" si="39"/>
        <v>15</v>
      </c>
      <c r="O82" s="149">
        <f t="shared" si="40"/>
        <v>20</v>
      </c>
      <c r="P82" s="149">
        <f t="shared" si="41"/>
        <v>16</v>
      </c>
      <c r="Q82" s="149">
        <f t="shared" si="42"/>
        <v>15</v>
      </c>
      <c r="R82" s="149">
        <f t="shared" si="43"/>
        <v>12</v>
      </c>
      <c r="S82" s="150">
        <f t="shared" si="44"/>
        <v>284</v>
      </c>
      <c r="T82" s="149">
        <f t="shared" si="45"/>
        <v>16</v>
      </c>
      <c r="U82" s="149">
        <f t="shared" si="46"/>
        <v>15</v>
      </c>
      <c r="V82" s="150">
        <f t="shared" si="47"/>
        <v>213</v>
      </c>
      <c r="W82" s="149">
        <f t="shared" si="48"/>
        <v>15</v>
      </c>
      <c r="X82" s="151">
        <f t="shared" si="49"/>
        <v>170.4</v>
      </c>
    </row>
    <row r="83" spans="2:24" ht="15" customHeight="1" thickBot="1" x14ac:dyDescent="0.3">
      <c r="B83" s="13" t="s">
        <v>335</v>
      </c>
      <c r="C83" s="44">
        <v>37.5</v>
      </c>
      <c r="D83" s="35" t="s">
        <v>368</v>
      </c>
      <c r="E83" s="53" t="s">
        <v>192</v>
      </c>
      <c r="F83" s="53" t="s">
        <v>194</v>
      </c>
      <c r="G83" s="4">
        <v>20</v>
      </c>
      <c r="H83" s="5">
        <v>3</v>
      </c>
      <c r="I83" s="29">
        <f t="shared" si="32"/>
        <v>23</v>
      </c>
      <c r="J83" s="152">
        <f t="shared" si="35"/>
        <v>12</v>
      </c>
      <c r="K83" s="153">
        <f t="shared" si="36"/>
        <v>16</v>
      </c>
      <c r="L83" s="153">
        <f t="shared" si="37"/>
        <v>20</v>
      </c>
      <c r="M83" s="153">
        <f t="shared" si="38"/>
        <v>16</v>
      </c>
      <c r="N83" s="153">
        <f t="shared" si="39"/>
        <v>15</v>
      </c>
      <c r="O83" s="153">
        <f t="shared" si="40"/>
        <v>20</v>
      </c>
      <c r="P83" s="153">
        <f t="shared" si="41"/>
        <v>16</v>
      </c>
      <c r="Q83" s="153">
        <f t="shared" si="42"/>
        <v>15</v>
      </c>
      <c r="R83" s="153">
        <f t="shared" si="43"/>
        <v>12</v>
      </c>
      <c r="S83" s="154">
        <f t="shared" si="44"/>
        <v>284</v>
      </c>
      <c r="T83" s="153">
        <f t="shared" si="45"/>
        <v>16</v>
      </c>
      <c r="U83" s="153">
        <f t="shared" si="46"/>
        <v>15</v>
      </c>
      <c r="V83" s="154">
        <f t="shared" si="47"/>
        <v>213</v>
      </c>
      <c r="W83" s="153">
        <f t="shared" si="48"/>
        <v>15</v>
      </c>
      <c r="X83" s="155">
        <f t="shared" si="49"/>
        <v>170.4</v>
      </c>
    </row>
    <row r="84" spans="2:24" ht="15" customHeight="1" thickBot="1" x14ac:dyDescent="0.25">
      <c r="B84" s="1"/>
      <c r="C84" s="1"/>
      <c r="D84" s="1"/>
      <c r="E84" s="113"/>
      <c r="F84" s="113"/>
      <c r="G84" s="113">
        <f>SUM(G42:G83)</f>
        <v>836</v>
      </c>
      <c r="H84" s="113">
        <f>SUM(H42:H83)</f>
        <v>119</v>
      </c>
      <c r="I84" s="113">
        <f>SUM(I42:I83)</f>
        <v>955</v>
      </c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2:24" ht="30.75" thickBot="1" x14ac:dyDescent="0.25">
      <c r="B85" s="1"/>
      <c r="C85" s="1"/>
      <c r="D85" s="1"/>
      <c r="E85" s="113"/>
      <c r="F85" s="113"/>
      <c r="G85" s="113"/>
      <c r="H85" s="113"/>
      <c r="I85" s="113"/>
      <c r="J85" s="502" t="s">
        <v>157</v>
      </c>
      <c r="K85" s="503"/>
      <c r="L85" s="503"/>
      <c r="M85" s="503"/>
      <c r="N85" s="503"/>
      <c r="O85" s="503"/>
      <c r="P85" s="503"/>
      <c r="Q85" s="503"/>
      <c r="R85" s="504"/>
      <c r="S85" s="500" t="s">
        <v>377</v>
      </c>
      <c r="T85" s="505" t="s">
        <v>158</v>
      </c>
      <c r="U85" s="506"/>
      <c r="V85" s="500" t="s">
        <v>378</v>
      </c>
      <c r="W85" s="134" t="s">
        <v>381</v>
      </c>
      <c r="X85" s="500" t="s">
        <v>379</v>
      </c>
    </row>
    <row r="86" spans="2:24" ht="45.75" thickBot="1" x14ac:dyDescent="0.25">
      <c r="B86" s="1" t="s">
        <v>336</v>
      </c>
      <c r="C86" s="498" t="s">
        <v>337</v>
      </c>
      <c r="D86" s="498"/>
      <c r="E86" s="113"/>
      <c r="F86" s="113"/>
      <c r="G86" s="1"/>
      <c r="H86" s="1"/>
      <c r="I86" s="1"/>
      <c r="J86" s="135" t="s">
        <v>159</v>
      </c>
      <c r="K86" s="136" t="s">
        <v>160</v>
      </c>
      <c r="L86" s="137" t="s">
        <v>161</v>
      </c>
      <c r="M86" s="136" t="s">
        <v>162</v>
      </c>
      <c r="N86" s="138" t="s">
        <v>292</v>
      </c>
      <c r="O86" s="137" t="s">
        <v>293</v>
      </c>
      <c r="P86" s="136" t="s">
        <v>294</v>
      </c>
      <c r="Q86" s="138" t="s">
        <v>295</v>
      </c>
      <c r="R86" s="139" t="s">
        <v>296</v>
      </c>
      <c r="S86" s="501"/>
      <c r="T86" s="140" t="s">
        <v>289</v>
      </c>
      <c r="U86" s="141" t="s">
        <v>290</v>
      </c>
      <c r="V86" s="501"/>
      <c r="W86" s="142" t="s">
        <v>291</v>
      </c>
      <c r="X86" s="501"/>
    </row>
    <row r="87" spans="2:24" ht="15" customHeight="1" x14ac:dyDescent="0.25">
      <c r="B87" s="82" t="s">
        <v>338</v>
      </c>
      <c r="C87" s="123">
        <v>10.59</v>
      </c>
      <c r="D87" s="83" t="s">
        <v>404</v>
      </c>
      <c r="E87" s="56" t="s">
        <v>339</v>
      </c>
      <c r="F87" s="56" t="s">
        <v>235</v>
      </c>
      <c r="G87" s="84">
        <v>12</v>
      </c>
      <c r="H87" s="59">
        <v>3</v>
      </c>
      <c r="I87" s="57">
        <f t="shared" ref="I87:I106" si="50">SUM(G87:H87)</f>
        <v>15</v>
      </c>
      <c r="J87" s="144">
        <f>G87*0.6</f>
        <v>7.1999999999999993</v>
      </c>
      <c r="K87" s="145">
        <f>G87*0.8</f>
        <v>9.6000000000000014</v>
      </c>
      <c r="L87" s="145">
        <f>G87</f>
        <v>12</v>
      </c>
      <c r="M87" s="145">
        <f>K87</f>
        <v>9.6000000000000014</v>
      </c>
      <c r="N87" s="145">
        <f>G87*0.75</f>
        <v>9</v>
      </c>
      <c r="O87" s="145">
        <f t="shared" ref="O87:Q89" si="51">L87</f>
        <v>12</v>
      </c>
      <c r="P87" s="145">
        <f t="shared" si="51"/>
        <v>9.6000000000000014</v>
      </c>
      <c r="Q87" s="145">
        <f t="shared" si="51"/>
        <v>9</v>
      </c>
      <c r="R87" s="145">
        <f>J87</f>
        <v>7.1999999999999993</v>
      </c>
      <c r="S87" s="146">
        <f>(SUM(J87:R87))*2</f>
        <v>170.4</v>
      </c>
      <c r="T87" s="145">
        <f t="shared" ref="T87:U89" si="52">P87</f>
        <v>9.6000000000000014</v>
      </c>
      <c r="U87" s="145">
        <f t="shared" si="52"/>
        <v>9</v>
      </c>
      <c r="V87" s="146">
        <f>S87*0.75</f>
        <v>127.80000000000001</v>
      </c>
      <c r="W87" s="145">
        <f>U87</f>
        <v>9</v>
      </c>
      <c r="X87" s="147">
        <f>S87*0.6</f>
        <v>102.24</v>
      </c>
    </row>
    <row r="88" spans="2:24" ht="15" customHeight="1" x14ac:dyDescent="0.25">
      <c r="B88" s="6" t="s">
        <v>340</v>
      </c>
      <c r="C88" s="124">
        <v>11.76</v>
      </c>
      <c r="D88" s="30" t="s">
        <v>404</v>
      </c>
      <c r="E88" s="8" t="s">
        <v>233</v>
      </c>
      <c r="F88" s="8" t="s">
        <v>341</v>
      </c>
      <c r="G88" s="85">
        <v>12</v>
      </c>
      <c r="H88" s="61">
        <v>3</v>
      </c>
      <c r="I88" s="22">
        <f t="shared" si="50"/>
        <v>15</v>
      </c>
      <c r="J88" s="148">
        <f>G88*0.6</f>
        <v>7.1999999999999993</v>
      </c>
      <c r="K88" s="149">
        <f>G88*0.8</f>
        <v>9.6000000000000014</v>
      </c>
      <c r="L88" s="149">
        <f>G88</f>
        <v>12</v>
      </c>
      <c r="M88" s="149">
        <f>K88</f>
        <v>9.6000000000000014</v>
      </c>
      <c r="N88" s="149">
        <f>G88*0.75</f>
        <v>9</v>
      </c>
      <c r="O88" s="149">
        <f t="shared" si="51"/>
        <v>12</v>
      </c>
      <c r="P88" s="149">
        <f t="shared" si="51"/>
        <v>9.6000000000000014</v>
      </c>
      <c r="Q88" s="149">
        <f t="shared" si="51"/>
        <v>9</v>
      </c>
      <c r="R88" s="149">
        <f>J88</f>
        <v>7.1999999999999993</v>
      </c>
      <c r="S88" s="150">
        <f>(SUM(J88:R88))*2</f>
        <v>170.4</v>
      </c>
      <c r="T88" s="149">
        <f t="shared" si="52"/>
        <v>9.6000000000000014</v>
      </c>
      <c r="U88" s="149">
        <f t="shared" si="52"/>
        <v>9</v>
      </c>
      <c r="V88" s="150">
        <f>S88*0.75</f>
        <v>127.80000000000001</v>
      </c>
      <c r="W88" s="149">
        <f>U88</f>
        <v>9</v>
      </c>
      <c r="X88" s="151">
        <f>S88*0.6</f>
        <v>102.24</v>
      </c>
    </row>
    <row r="89" spans="2:24" ht="15" customHeight="1" x14ac:dyDescent="0.25">
      <c r="B89" s="6" t="s">
        <v>342</v>
      </c>
      <c r="C89" s="124">
        <v>12.94</v>
      </c>
      <c r="D89" s="30" t="s">
        <v>11</v>
      </c>
      <c r="E89" s="8" t="s">
        <v>147</v>
      </c>
      <c r="F89" s="8" t="s">
        <v>341</v>
      </c>
      <c r="G89" s="85">
        <v>14</v>
      </c>
      <c r="H89" s="61">
        <v>6</v>
      </c>
      <c r="I89" s="22">
        <f t="shared" si="50"/>
        <v>20</v>
      </c>
      <c r="J89" s="148">
        <f>G89*0.6</f>
        <v>8.4</v>
      </c>
      <c r="K89" s="149">
        <f>G89*0.8</f>
        <v>11.200000000000001</v>
      </c>
      <c r="L89" s="149">
        <f>G89</f>
        <v>14</v>
      </c>
      <c r="M89" s="149">
        <f>K89</f>
        <v>11.200000000000001</v>
      </c>
      <c r="N89" s="149">
        <f>G89*0.75</f>
        <v>10.5</v>
      </c>
      <c r="O89" s="149">
        <f t="shared" si="51"/>
        <v>14</v>
      </c>
      <c r="P89" s="149">
        <f t="shared" si="51"/>
        <v>11.200000000000001</v>
      </c>
      <c r="Q89" s="149">
        <f t="shared" si="51"/>
        <v>10.5</v>
      </c>
      <c r="R89" s="149">
        <f>J89</f>
        <v>8.4</v>
      </c>
      <c r="S89" s="150">
        <f>(SUM(J89:R89))*2</f>
        <v>198.80000000000004</v>
      </c>
      <c r="T89" s="149">
        <f t="shared" si="52"/>
        <v>11.200000000000001</v>
      </c>
      <c r="U89" s="149">
        <f t="shared" si="52"/>
        <v>10.5</v>
      </c>
      <c r="V89" s="150">
        <f>S89*0.75</f>
        <v>149.10000000000002</v>
      </c>
      <c r="W89" s="149">
        <f>U89</f>
        <v>10.5</v>
      </c>
      <c r="X89" s="151">
        <f>S89*0.6</f>
        <v>119.28000000000002</v>
      </c>
    </row>
    <row r="90" spans="2:24" ht="15" customHeight="1" x14ac:dyDescent="0.25">
      <c r="B90" s="6" t="s">
        <v>343</v>
      </c>
      <c r="C90" s="124">
        <v>9.41</v>
      </c>
      <c r="D90" s="30" t="s">
        <v>144</v>
      </c>
      <c r="E90" s="8" t="s">
        <v>344</v>
      </c>
      <c r="F90" s="8" t="s">
        <v>345</v>
      </c>
      <c r="G90" s="85">
        <v>8</v>
      </c>
      <c r="H90" s="61">
        <v>2</v>
      </c>
      <c r="I90" s="22">
        <f t="shared" si="50"/>
        <v>10</v>
      </c>
      <c r="J90" s="148">
        <f t="shared" ref="J90:J101" si="53">G90*0.6</f>
        <v>4.8</v>
      </c>
      <c r="K90" s="149">
        <f t="shared" ref="K90:K101" si="54">G90*0.8</f>
        <v>6.4</v>
      </c>
      <c r="L90" s="149">
        <f t="shared" ref="L90:L101" si="55">G90</f>
        <v>8</v>
      </c>
      <c r="M90" s="149">
        <f t="shared" ref="M90:M101" si="56">K90</f>
        <v>6.4</v>
      </c>
      <c r="N90" s="149">
        <f t="shared" ref="N90:N101" si="57">G90*0.75</f>
        <v>6</v>
      </c>
      <c r="O90" s="149">
        <f t="shared" ref="O90:O101" si="58">L90</f>
        <v>8</v>
      </c>
      <c r="P90" s="149">
        <f t="shared" ref="P90:P101" si="59">M90</f>
        <v>6.4</v>
      </c>
      <c r="Q90" s="149">
        <f t="shared" ref="Q90:Q101" si="60">N90</f>
        <v>6</v>
      </c>
      <c r="R90" s="149">
        <f t="shared" ref="R90:R101" si="61">J90</f>
        <v>4.8</v>
      </c>
      <c r="S90" s="150">
        <f t="shared" ref="S90:S101" si="62">(SUM(J90:R90))*2</f>
        <v>113.6</v>
      </c>
      <c r="T90" s="149">
        <f t="shared" ref="T90:T101" si="63">P90</f>
        <v>6.4</v>
      </c>
      <c r="U90" s="149">
        <f t="shared" ref="U90:U101" si="64">Q90</f>
        <v>6</v>
      </c>
      <c r="V90" s="150">
        <f t="shared" ref="V90:V101" si="65">S90*0.75</f>
        <v>85.199999999999989</v>
      </c>
      <c r="W90" s="149">
        <f t="shared" ref="W90:W101" si="66">U90</f>
        <v>6</v>
      </c>
      <c r="X90" s="151">
        <f t="shared" ref="X90:X101" si="67">S90*0.6</f>
        <v>68.16</v>
      </c>
    </row>
    <row r="91" spans="2:24" ht="15" customHeight="1" x14ac:dyDescent="0.25">
      <c r="B91" s="10" t="s">
        <v>346</v>
      </c>
      <c r="C91" s="124">
        <v>9.41</v>
      </c>
      <c r="D91" s="32" t="s">
        <v>404</v>
      </c>
      <c r="E91" s="8" t="s">
        <v>347</v>
      </c>
      <c r="F91" s="8" t="s">
        <v>348</v>
      </c>
      <c r="G91" s="86">
        <v>12</v>
      </c>
      <c r="H91" s="61">
        <v>3</v>
      </c>
      <c r="I91" s="22">
        <f t="shared" si="50"/>
        <v>15</v>
      </c>
      <c r="J91" s="148">
        <f t="shared" si="53"/>
        <v>7.1999999999999993</v>
      </c>
      <c r="K91" s="149">
        <f t="shared" si="54"/>
        <v>9.6000000000000014</v>
      </c>
      <c r="L91" s="149">
        <f t="shared" si="55"/>
        <v>12</v>
      </c>
      <c r="M91" s="149">
        <f t="shared" si="56"/>
        <v>9.6000000000000014</v>
      </c>
      <c r="N91" s="149">
        <f t="shared" si="57"/>
        <v>9</v>
      </c>
      <c r="O91" s="149">
        <f t="shared" si="58"/>
        <v>12</v>
      </c>
      <c r="P91" s="149">
        <f t="shared" si="59"/>
        <v>9.6000000000000014</v>
      </c>
      <c r="Q91" s="149">
        <f t="shared" si="60"/>
        <v>9</v>
      </c>
      <c r="R91" s="149">
        <f t="shared" si="61"/>
        <v>7.1999999999999993</v>
      </c>
      <c r="S91" s="150">
        <f t="shared" si="62"/>
        <v>170.4</v>
      </c>
      <c r="T91" s="149">
        <f t="shared" si="63"/>
        <v>9.6000000000000014</v>
      </c>
      <c r="U91" s="149">
        <f t="shared" si="64"/>
        <v>9</v>
      </c>
      <c r="V91" s="150">
        <f t="shared" si="65"/>
        <v>127.80000000000001</v>
      </c>
      <c r="W91" s="149">
        <f t="shared" si="66"/>
        <v>9</v>
      </c>
      <c r="X91" s="151">
        <f t="shared" si="67"/>
        <v>102.24</v>
      </c>
    </row>
    <row r="92" spans="2:24" ht="15" customHeight="1" x14ac:dyDescent="0.25">
      <c r="B92" s="10" t="s">
        <v>349</v>
      </c>
      <c r="C92" s="124">
        <v>8.24</v>
      </c>
      <c r="D92" s="32" t="s">
        <v>404</v>
      </c>
      <c r="E92" s="8" t="s">
        <v>350</v>
      </c>
      <c r="F92" s="8" t="s">
        <v>351</v>
      </c>
      <c r="G92" s="86">
        <v>12</v>
      </c>
      <c r="H92" s="61">
        <v>3</v>
      </c>
      <c r="I92" s="22">
        <f t="shared" si="50"/>
        <v>15</v>
      </c>
      <c r="J92" s="148">
        <f t="shared" si="53"/>
        <v>7.1999999999999993</v>
      </c>
      <c r="K92" s="149">
        <f t="shared" si="54"/>
        <v>9.6000000000000014</v>
      </c>
      <c r="L92" s="149">
        <f t="shared" si="55"/>
        <v>12</v>
      </c>
      <c r="M92" s="149">
        <f t="shared" si="56"/>
        <v>9.6000000000000014</v>
      </c>
      <c r="N92" s="149">
        <f t="shared" si="57"/>
        <v>9</v>
      </c>
      <c r="O92" s="149">
        <f t="shared" si="58"/>
        <v>12</v>
      </c>
      <c r="P92" s="149">
        <f t="shared" si="59"/>
        <v>9.6000000000000014</v>
      </c>
      <c r="Q92" s="149">
        <f t="shared" si="60"/>
        <v>9</v>
      </c>
      <c r="R92" s="149">
        <f t="shared" si="61"/>
        <v>7.1999999999999993</v>
      </c>
      <c r="S92" s="150">
        <f t="shared" si="62"/>
        <v>170.4</v>
      </c>
      <c r="T92" s="149">
        <f t="shared" si="63"/>
        <v>9.6000000000000014</v>
      </c>
      <c r="U92" s="149">
        <f t="shared" si="64"/>
        <v>9</v>
      </c>
      <c r="V92" s="150">
        <f t="shared" si="65"/>
        <v>127.80000000000001</v>
      </c>
      <c r="W92" s="149">
        <f t="shared" si="66"/>
        <v>9</v>
      </c>
      <c r="X92" s="151">
        <f t="shared" si="67"/>
        <v>102.24</v>
      </c>
    </row>
    <row r="93" spans="2:24" ht="15" customHeight="1" x14ac:dyDescent="0.25">
      <c r="B93" s="10" t="s">
        <v>352</v>
      </c>
      <c r="C93" s="124">
        <v>8.24</v>
      </c>
      <c r="D93" s="32" t="s">
        <v>11</v>
      </c>
      <c r="E93" s="8" t="s">
        <v>150</v>
      </c>
      <c r="F93" s="8" t="s">
        <v>351</v>
      </c>
      <c r="G93" s="86">
        <v>14</v>
      </c>
      <c r="H93" s="61">
        <v>1</v>
      </c>
      <c r="I93" s="22">
        <f t="shared" si="50"/>
        <v>15</v>
      </c>
      <c r="J93" s="148">
        <f t="shared" si="53"/>
        <v>8.4</v>
      </c>
      <c r="K93" s="149">
        <f t="shared" si="54"/>
        <v>11.200000000000001</v>
      </c>
      <c r="L93" s="149">
        <f t="shared" si="55"/>
        <v>14</v>
      </c>
      <c r="M93" s="149">
        <f t="shared" si="56"/>
        <v>11.200000000000001</v>
      </c>
      <c r="N93" s="149">
        <f t="shared" si="57"/>
        <v>10.5</v>
      </c>
      <c r="O93" s="149">
        <f t="shared" si="58"/>
        <v>14</v>
      </c>
      <c r="P93" s="149">
        <f t="shared" si="59"/>
        <v>11.200000000000001</v>
      </c>
      <c r="Q93" s="149">
        <f t="shared" si="60"/>
        <v>10.5</v>
      </c>
      <c r="R93" s="149">
        <f t="shared" si="61"/>
        <v>8.4</v>
      </c>
      <c r="S93" s="150">
        <f t="shared" si="62"/>
        <v>198.80000000000004</v>
      </c>
      <c r="T93" s="149">
        <f t="shared" si="63"/>
        <v>11.200000000000001</v>
      </c>
      <c r="U93" s="149">
        <f t="shared" si="64"/>
        <v>10.5</v>
      </c>
      <c r="V93" s="150">
        <f t="shared" si="65"/>
        <v>149.10000000000002</v>
      </c>
      <c r="W93" s="149">
        <f t="shared" si="66"/>
        <v>10.5</v>
      </c>
      <c r="X93" s="151">
        <f t="shared" si="67"/>
        <v>119.28000000000002</v>
      </c>
    </row>
    <row r="94" spans="2:24" ht="15" customHeight="1" x14ac:dyDescent="0.25">
      <c r="B94" s="10" t="s">
        <v>353</v>
      </c>
      <c r="C94" s="124">
        <v>8.89</v>
      </c>
      <c r="D94" s="32" t="s">
        <v>404</v>
      </c>
      <c r="E94" s="8" t="s">
        <v>207</v>
      </c>
      <c r="F94" s="8" t="s">
        <v>351</v>
      </c>
      <c r="G94" s="86">
        <v>12</v>
      </c>
      <c r="H94" s="61">
        <v>3</v>
      </c>
      <c r="I94" s="22">
        <f t="shared" si="50"/>
        <v>15</v>
      </c>
      <c r="J94" s="148">
        <f t="shared" si="53"/>
        <v>7.1999999999999993</v>
      </c>
      <c r="K94" s="149">
        <f t="shared" si="54"/>
        <v>9.6000000000000014</v>
      </c>
      <c r="L94" s="149">
        <f t="shared" si="55"/>
        <v>12</v>
      </c>
      <c r="M94" s="149">
        <f t="shared" si="56"/>
        <v>9.6000000000000014</v>
      </c>
      <c r="N94" s="149">
        <f t="shared" si="57"/>
        <v>9</v>
      </c>
      <c r="O94" s="149">
        <f t="shared" si="58"/>
        <v>12</v>
      </c>
      <c r="P94" s="149">
        <f t="shared" si="59"/>
        <v>9.6000000000000014</v>
      </c>
      <c r="Q94" s="149">
        <f t="shared" si="60"/>
        <v>9</v>
      </c>
      <c r="R94" s="149">
        <f t="shared" si="61"/>
        <v>7.1999999999999993</v>
      </c>
      <c r="S94" s="150">
        <f t="shared" si="62"/>
        <v>170.4</v>
      </c>
      <c r="T94" s="149">
        <f t="shared" si="63"/>
        <v>9.6000000000000014</v>
      </c>
      <c r="U94" s="149">
        <f t="shared" si="64"/>
        <v>9</v>
      </c>
      <c r="V94" s="150">
        <f t="shared" si="65"/>
        <v>127.80000000000001</v>
      </c>
      <c r="W94" s="149">
        <f t="shared" si="66"/>
        <v>9</v>
      </c>
      <c r="X94" s="151">
        <f t="shared" si="67"/>
        <v>102.24</v>
      </c>
    </row>
    <row r="95" spans="2:24" ht="15" customHeight="1" x14ac:dyDescent="0.25">
      <c r="B95" s="10" t="s">
        <v>354</v>
      </c>
      <c r="C95" s="124">
        <v>7.78</v>
      </c>
      <c r="D95" s="32" t="s">
        <v>144</v>
      </c>
      <c r="E95" s="8" t="s">
        <v>236</v>
      </c>
      <c r="F95" s="8" t="s">
        <v>345</v>
      </c>
      <c r="G95" s="86">
        <v>12</v>
      </c>
      <c r="H95" s="61">
        <v>4</v>
      </c>
      <c r="I95" s="22">
        <f t="shared" si="50"/>
        <v>16</v>
      </c>
      <c r="J95" s="148">
        <f t="shared" si="53"/>
        <v>7.1999999999999993</v>
      </c>
      <c r="K95" s="149">
        <f t="shared" si="54"/>
        <v>9.6000000000000014</v>
      </c>
      <c r="L95" s="149">
        <f t="shared" si="55"/>
        <v>12</v>
      </c>
      <c r="M95" s="149">
        <f t="shared" si="56"/>
        <v>9.6000000000000014</v>
      </c>
      <c r="N95" s="149">
        <f t="shared" si="57"/>
        <v>9</v>
      </c>
      <c r="O95" s="149">
        <f t="shared" si="58"/>
        <v>12</v>
      </c>
      <c r="P95" s="149">
        <f t="shared" si="59"/>
        <v>9.6000000000000014</v>
      </c>
      <c r="Q95" s="149">
        <f t="shared" si="60"/>
        <v>9</v>
      </c>
      <c r="R95" s="149">
        <f t="shared" si="61"/>
        <v>7.1999999999999993</v>
      </c>
      <c r="S95" s="150">
        <f t="shared" si="62"/>
        <v>170.4</v>
      </c>
      <c r="T95" s="149">
        <f t="shared" si="63"/>
        <v>9.6000000000000014</v>
      </c>
      <c r="U95" s="149">
        <f t="shared" si="64"/>
        <v>9</v>
      </c>
      <c r="V95" s="150">
        <f t="shared" si="65"/>
        <v>127.80000000000001</v>
      </c>
      <c r="W95" s="149">
        <f t="shared" si="66"/>
        <v>9</v>
      </c>
      <c r="X95" s="151">
        <f t="shared" si="67"/>
        <v>102.24</v>
      </c>
    </row>
    <row r="96" spans="2:24" ht="15" customHeight="1" x14ac:dyDescent="0.25">
      <c r="B96" s="10" t="s">
        <v>237</v>
      </c>
      <c r="C96" s="124">
        <v>11.67</v>
      </c>
      <c r="D96" s="32" t="s">
        <v>144</v>
      </c>
      <c r="E96" s="8" t="s">
        <v>238</v>
      </c>
      <c r="F96" s="8" t="s">
        <v>345</v>
      </c>
      <c r="G96" s="86">
        <v>10</v>
      </c>
      <c r="H96" s="61">
        <v>4</v>
      </c>
      <c r="I96" s="22">
        <f t="shared" si="50"/>
        <v>14</v>
      </c>
      <c r="J96" s="148">
        <f t="shared" si="53"/>
        <v>6</v>
      </c>
      <c r="K96" s="149">
        <f t="shared" si="54"/>
        <v>8</v>
      </c>
      <c r="L96" s="149">
        <f t="shared" si="55"/>
        <v>10</v>
      </c>
      <c r="M96" s="149">
        <f t="shared" si="56"/>
        <v>8</v>
      </c>
      <c r="N96" s="149">
        <f t="shared" si="57"/>
        <v>7.5</v>
      </c>
      <c r="O96" s="149">
        <f t="shared" si="58"/>
        <v>10</v>
      </c>
      <c r="P96" s="149">
        <f t="shared" si="59"/>
        <v>8</v>
      </c>
      <c r="Q96" s="149">
        <f t="shared" si="60"/>
        <v>7.5</v>
      </c>
      <c r="R96" s="149">
        <f t="shared" si="61"/>
        <v>6</v>
      </c>
      <c r="S96" s="150">
        <f t="shared" si="62"/>
        <v>142</v>
      </c>
      <c r="T96" s="149">
        <f t="shared" si="63"/>
        <v>8</v>
      </c>
      <c r="U96" s="149">
        <f t="shared" si="64"/>
        <v>7.5</v>
      </c>
      <c r="V96" s="150">
        <f t="shared" si="65"/>
        <v>106.5</v>
      </c>
      <c r="W96" s="149">
        <f t="shared" si="66"/>
        <v>7.5</v>
      </c>
      <c r="X96" s="151">
        <f t="shared" si="67"/>
        <v>85.2</v>
      </c>
    </row>
    <row r="97" spans="2:24" ht="15" customHeight="1" x14ac:dyDescent="0.2">
      <c r="B97" s="190">
        <v>103</v>
      </c>
      <c r="C97" s="125">
        <v>17.11</v>
      </c>
      <c r="D97" s="191" t="s">
        <v>288</v>
      </c>
      <c r="E97" s="193" t="s">
        <v>309</v>
      </c>
      <c r="F97" s="194" t="s">
        <v>283</v>
      </c>
      <c r="G97" s="192">
        <v>22</v>
      </c>
      <c r="H97" s="61">
        <v>2</v>
      </c>
      <c r="I97" s="22">
        <f t="shared" si="50"/>
        <v>24</v>
      </c>
      <c r="J97" s="148">
        <f t="shared" si="53"/>
        <v>13.2</v>
      </c>
      <c r="K97" s="149">
        <f t="shared" si="54"/>
        <v>17.600000000000001</v>
      </c>
      <c r="L97" s="149">
        <f t="shared" si="55"/>
        <v>22</v>
      </c>
      <c r="M97" s="149">
        <f t="shared" si="56"/>
        <v>17.600000000000001</v>
      </c>
      <c r="N97" s="149">
        <f t="shared" si="57"/>
        <v>16.5</v>
      </c>
      <c r="O97" s="149">
        <f t="shared" si="58"/>
        <v>22</v>
      </c>
      <c r="P97" s="149">
        <f t="shared" si="59"/>
        <v>17.600000000000001</v>
      </c>
      <c r="Q97" s="149">
        <f t="shared" si="60"/>
        <v>16.5</v>
      </c>
      <c r="R97" s="149">
        <f t="shared" si="61"/>
        <v>13.2</v>
      </c>
      <c r="S97" s="150">
        <f t="shared" si="62"/>
        <v>312.39999999999998</v>
      </c>
      <c r="T97" s="149">
        <f t="shared" si="63"/>
        <v>17.600000000000001</v>
      </c>
      <c r="U97" s="149">
        <f t="shared" si="64"/>
        <v>16.5</v>
      </c>
      <c r="V97" s="150">
        <f t="shared" si="65"/>
        <v>234.29999999999998</v>
      </c>
      <c r="W97" s="149">
        <f t="shared" si="66"/>
        <v>16.5</v>
      </c>
      <c r="X97" s="151">
        <f t="shared" si="67"/>
        <v>187.43999999999997</v>
      </c>
    </row>
    <row r="98" spans="2:24" ht="15" customHeight="1" x14ac:dyDescent="0.2">
      <c r="B98" s="190">
        <v>108</v>
      </c>
      <c r="C98" s="125">
        <v>10.11</v>
      </c>
      <c r="D98" s="191" t="s">
        <v>368</v>
      </c>
      <c r="E98" s="193" t="s">
        <v>309</v>
      </c>
      <c r="F98" s="194" t="s">
        <v>115</v>
      </c>
      <c r="G98" s="192">
        <v>13</v>
      </c>
      <c r="H98" s="61">
        <v>2</v>
      </c>
      <c r="I98" s="22">
        <f t="shared" si="50"/>
        <v>15</v>
      </c>
      <c r="J98" s="148">
        <f t="shared" si="53"/>
        <v>7.8</v>
      </c>
      <c r="K98" s="149">
        <f t="shared" si="54"/>
        <v>10.4</v>
      </c>
      <c r="L98" s="149">
        <f t="shared" si="55"/>
        <v>13</v>
      </c>
      <c r="M98" s="149">
        <f t="shared" si="56"/>
        <v>10.4</v>
      </c>
      <c r="N98" s="149">
        <f t="shared" si="57"/>
        <v>9.75</v>
      </c>
      <c r="O98" s="149">
        <f t="shared" si="58"/>
        <v>13</v>
      </c>
      <c r="P98" s="149">
        <f t="shared" si="59"/>
        <v>10.4</v>
      </c>
      <c r="Q98" s="149">
        <f t="shared" si="60"/>
        <v>9.75</v>
      </c>
      <c r="R98" s="149">
        <f t="shared" si="61"/>
        <v>7.8</v>
      </c>
      <c r="S98" s="150">
        <f t="shared" si="62"/>
        <v>184.6</v>
      </c>
      <c r="T98" s="149">
        <f t="shared" si="63"/>
        <v>10.4</v>
      </c>
      <c r="U98" s="149">
        <f t="shared" si="64"/>
        <v>9.75</v>
      </c>
      <c r="V98" s="150">
        <f t="shared" si="65"/>
        <v>138.44999999999999</v>
      </c>
      <c r="W98" s="149">
        <f t="shared" si="66"/>
        <v>9.75</v>
      </c>
      <c r="X98" s="151">
        <f t="shared" si="67"/>
        <v>110.75999999999999</v>
      </c>
    </row>
    <row r="99" spans="2:24" ht="15" customHeight="1" x14ac:dyDescent="0.2">
      <c r="B99" s="190">
        <v>116</v>
      </c>
      <c r="C99" s="125">
        <v>33.33</v>
      </c>
      <c r="D99" s="191" t="s">
        <v>11</v>
      </c>
      <c r="E99" s="193" t="s">
        <v>309</v>
      </c>
      <c r="F99" s="194" t="s">
        <v>310</v>
      </c>
      <c r="G99" s="192">
        <v>25</v>
      </c>
      <c r="H99" s="61">
        <v>2</v>
      </c>
      <c r="I99" s="22">
        <f t="shared" si="50"/>
        <v>27</v>
      </c>
      <c r="J99" s="148">
        <f t="shared" si="53"/>
        <v>15</v>
      </c>
      <c r="K99" s="149">
        <f t="shared" si="54"/>
        <v>20</v>
      </c>
      <c r="L99" s="149">
        <f t="shared" si="55"/>
        <v>25</v>
      </c>
      <c r="M99" s="149">
        <f t="shared" si="56"/>
        <v>20</v>
      </c>
      <c r="N99" s="149">
        <f t="shared" si="57"/>
        <v>18.75</v>
      </c>
      <c r="O99" s="149">
        <f t="shared" si="58"/>
        <v>25</v>
      </c>
      <c r="P99" s="149">
        <f t="shared" si="59"/>
        <v>20</v>
      </c>
      <c r="Q99" s="149">
        <f t="shared" si="60"/>
        <v>18.75</v>
      </c>
      <c r="R99" s="149">
        <f t="shared" si="61"/>
        <v>15</v>
      </c>
      <c r="S99" s="150">
        <f t="shared" si="62"/>
        <v>355</v>
      </c>
      <c r="T99" s="149">
        <f t="shared" si="63"/>
        <v>20</v>
      </c>
      <c r="U99" s="149">
        <f t="shared" si="64"/>
        <v>18.75</v>
      </c>
      <c r="V99" s="150">
        <f t="shared" si="65"/>
        <v>266.25</v>
      </c>
      <c r="W99" s="149">
        <f t="shared" si="66"/>
        <v>18.75</v>
      </c>
      <c r="X99" s="151">
        <f t="shared" si="67"/>
        <v>213</v>
      </c>
    </row>
    <row r="100" spans="2:24" ht="15" customHeight="1" x14ac:dyDescent="0.2">
      <c r="B100" s="190">
        <v>146</v>
      </c>
      <c r="C100" s="125">
        <v>36.67</v>
      </c>
      <c r="D100" s="191" t="s">
        <v>404</v>
      </c>
      <c r="E100" s="193" t="s">
        <v>309</v>
      </c>
      <c r="F100" s="194" t="s">
        <v>311</v>
      </c>
      <c r="G100" s="192">
        <v>22</v>
      </c>
      <c r="H100" s="61">
        <v>2</v>
      </c>
      <c r="I100" s="22">
        <f t="shared" si="50"/>
        <v>24</v>
      </c>
      <c r="J100" s="148">
        <f t="shared" si="53"/>
        <v>13.2</v>
      </c>
      <c r="K100" s="149">
        <f t="shared" si="54"/>
        <v>17.600000000000001</v>
      </c>
      <c r="L100" s="149">
        <f t="shared" si="55"/>
        <v>22</v>
      </c>
      <c r="M100" s="149">
        <f t="shared" si="56"/>
        <v>17.600000000000001</v>
      </c>
      <c r="N100" s="149">
        <f t="shared" si="57"/>
        <v>16.5</v>
      </c>
      <c r="O100" s="149">
        <f t="shared" si="58"/>
        <v>22</v>
      </c>
      <c r="P100" s="149">
        <f t="shared" si="59"/>
        <v>17.600000000000001</v>
      </c>
      <c r="Q100" s="149">
        <f t="shared" si="60"/>
        <v>16.5</v>
      </c>
      <c r="R100" s="149">
        <f t="shared" si="61"/>
        <v>13.2</v>
      </c>
      <c r="S100" s="150">
        <f t="shared" si="62"/>
        <v>312.39999999999998</v>
      </c>
      <c r="T100" s="149">
        <f t="shared" si="63"/>
        <v>17.600000000000001</v>
      </c>
      <c r="U100" s="149">
        <f t="shared" si="64"/>
        <v>16.5</v>
      </c>
      <c r="V100" s="150">
        <f t="shared" si="65"/>
        <v>234.29999999999998</v>
      </c>
      <c r="W100" s="149">
        <f t="shared" si="66"/>
        <v>16.5</v>
      </c>
      <c r="X100" s="151">
        <f t="shared" si="67"/>
        <v>187.43999999999997</v>
      </c>
    </row>
    <row r="101" spans="2:24" ht="15" customHeight="1" x14ac:dyDescent="0.2">
      <c r="B101" s="190">
        <v>147</v>
      </c>
      <c r="C101" s="125">
        <v>22.59</v>
      </c>
      <c r="D101" s="191" t="s">
        <v>288</v>
      </c>
      <c r="E101" s="193" t="s">
        <v>309</v>
      </c>
      <c r="F101" s="194" t="s">
        <v>311</v>
      </c>
      <c r="G101" s="192">
        <v>24</v>
      </c>
      <c r="H101" s="61">
        <v>2</v>
      </c>
      <c r="I101" s="22">
        <f t="shared" si="50"/>
        <v>26</v>
      </c>
      <c r="J101" s="148">
        <f t="shared" si="53"/>
        <v>14.399999999999999</v>
      </c>
      <c r="K101" s="149">
        <f t="shared" si="54"/>
        <v>19.200000000000003</v>
      </c>
      <c r="L101" s="149">
        <f t="shared" si="55"/>
        <v>24</v>
      </c>
      <c r="M101" s="149">
        <f t="shared" si="56"/>
        <v>19.200000000000003</v>
      </c>
      <c r="N101" s="149">
        <f t="shared" si="57"/>
        <v>18</v>
      </c>
      <c r="O101" s="149">
        <f t="shared" si="58"/>
        <v>24</v>
      </c>
      <c r="P101" s="149">
        <f t="shared" si="59"/>
        <v>19.200000000000003</v>
      </c>
      <c r="Q101" s="149">
        <f t="shared" si="60"/>
        <v>18</v>
      </c>
      <c r="R101" s="149">
        <f t="shared" si="61"/>
        <v>14.399999999999999</v>
      </c>
      <c r="S101" s="150">
        <f t="shared" si="62"/>
        <v>340.8</v>
      </c>
      <c r="T101" s="149">
        <f t="shared" si="63"/>
        <v>19.200000000000003</v>
      </c>
      <c r="U101" s="149">
        <f t="shared" si="64"/>
        <v>18</v>
      </c>
      <c r="V101" s="150">
        <f t="shared" si="65"/>
        <v>255.60000000000002</v>
      </c>
      <c r="W101" s="149">
        <f t="shared" si="66"/>
        <v>18</v>
      </c>
      <c r="X101" s="151">
        <f t="shared" si="67"/>
        <v>204.48</v>
      </c>
    </row>
    <row r="102" spans="2:24" ht="15" customHeight="1" x14ac:dyDescent="0.2">
      <c r="B102" s="190">
        <v>148</v>
      </c>
      <c r="C102" s="125">
        <v>7.53</v>
      </c>
      <c r="D102" s="191" t="s">
        <v>368</v>
      </c>
      <c r="E102" s="193" t="s">
        <v>309</v>
      </c>
      <c r="F102" s="194" t="s">
        <v>116</v>
      </c>
      <c r="G102" s="192">
        <v>8</v>
      </c>
      <c r="H102" s="61">
        <v>2</v>
      </c>
      <c r="I102" s="22">
        <f t="shared" si="50"/>
        <v>10</v>
      </c>
      <c r="J102" s="148">
        <f>G102*0.6</f>
        <v>4.8</v>
      </c>
      <c r="K102" s="149">
        <f>G102*0.8</f>
        <v>6.4</v>
      </c>
      <c r="L102" s="149">
        <f>G102</f>
        <v>8</v>
      </c>
      <c r="M102" s="149">
        <f>K102</f>
        <v>6.4</v>
      </c>
      <c r="N102" s="149">
        <f>G102*0.75</f>
        <v>6</v>
      </c>
      <c r="O102" s="149">
        <f t="shared" ref="O102:Q103" si="68">L102</f>
        <v>8</v>
      </c>
      <c r="P102" s="149">
        <f t="shared" si="68"/>
        <v>6.4</v>
      </c>
      <c r="Q102" s="149">
        <f t="shared" si="68"/>
        <v>6</v>
      </c>
      <c r="R102" s="149">
        <f>J102</f>
        <v>4.8</v>
      </c>
      <c r="S102" s="150">
        <f>(SUM(J102:R102))*2</f>
        <v>113.6</v>
      </c>
      <c r="T102" s="149">
        <f>P102</f>
        <v>6.4</v>
      </c>
      <c r="U102" s="149">
        <f>Q102</f>
        <v>6</v>
      </c>
      <c r="V102" s="150">
        <f>S102*0.75</f>
        <v>85.199999999999989</v>
      </c>
      <c r="W102" s="149">
        <f>U102</f>
        <v>6</v>
      </c>
      <c r="X102" s="151">
        <f>S102*0.6</f>
        <v>68.16</v>
      </c>
    </row>
    <row r="103" spans="2:24" ht="15" customHeight="1" x14ac:dyDescent="0.2">
      <c r="B103" s="190">
        <v>141</v>
      </c>
      <c r="C103" s="125">
        <v>35.29</v>
      </c>
      <c r="D103" s="191" t="s">
        <v>404</v>
      </c>
      <c r="E103" s="193" t="s">
        <v>309</v>
      </c>
      <c r="F103" s="194" t="s">
        <v>312</v>
      </c>
      <c r="G103" s="192">
        <v>25</v>
      </c>
      <c r="H103" s="61">
        <v>2</v>
      </c>
      <c r="I103" s="22">
        <f>SUM(G103:H103)</f>
        <v>27</v>
      </c>
      <c r="J103" s="148">
        <f>G103*0.6</f>
        <v>15</v>
      </c>
      <c r="K103" s="149">
        <f>G103*0.8</f>
        <v>20</v>
      </c>
      <c r="L103" s="149">
        <f>G103</f>
        <v>25</v>
      </c>
      <c r="M103" s="149">
        <f>K103</f>
        <v>20</v>
      </c>
      <c r="N103" s="149">
        <f>G103*0.75</f>
        <v>18.75</v>
      </c>
      <c r="O103" s="149">
        <f t="shared" si="68"/>
        <v>25</v>
      </c>
      <c r="P103" s="149">
        <f t="shared" si="68"/>
        <v>20</v>
      </c>
      <c r="Q103" s="149">
        <f t="shared" si="68"/>
        <v>18.75</v>
      </c>
      <c r="R103" s="149">
        <f>J103</f>
        <v>15</v>
      </c>
      <c r="S103" s="150">
        <f>(SUM(J103:R103))*2</f>
        <v>355</v>
      </c>
      <c r="T103" s="149">
        <f>P103</f>
        <v>20</v>
      </c>
      <c r="U103" s="149">
        <f>Q103</f>
        <v>18.75</v>
      </c>
      <c r="V103" s="150">
        <f>S103*0.75</f>
        <v>266.25</v>
      </c>
      <c r="W103" s="149">
        <f>U103</f>
        <v>18.75</v>
      </c>
      <c r="X103" s="151">
        <f>S103*0.6</f>
        <v>213</v>
      </c>
    </row>
    <row r="104" spans="2:24" ht="15" customHeight="1" x14ac:dyDescent="0.3">
      <c r="B104" s="185" t="s">
        <v>186</v>
      </c>
      <c r="C104" s="125">
        <v>14.02</v>
      </c>
      <c r="D104" s="177" t="s">
        <v>144</v>
      </c>
      <c r="E104" s="182" t="s">
        <v>182</v>
      </c>
      <c r="F104" s="182" t="s">
        <v>183</v>
      </c>
      <c r="G104" s="178">
        <v>8</v>
      </c>
      <c r="H104" s="179">
        <v>3</v>
      </c>
      <c r="I104" s="22">
        <f t="shared" si="50"/>
        <v>11</v>
      </c>
      <c r="J104" s="148">
        <f>G104*0.6</f>
        <v>4.8</v>
      </c>
      <c r="K104" s="149">
        <f>G104*0.8</f>
        <v>6.4</v>
      </c>
      <c r="L104" s="149">
        <f>G104</f>
        <v>8</v>
      </c>
      <c r="M104" s="149">
        <f>K104</f>
        <v>6.4</v>
      </c>
      <c r="N104" s="149">
        <f>G104*0.75</f>
        <v>6</v>
      </c>
      <c r="O104" s="149">
        <f t="shared" ref="O104:Q106" si="69">L104</f>
        <v>8</v>
      </c>
      <c r="P104" s="149">
        <f t="shared" si="69"/>
        <v>6.4</v>
      </c>
      <c r="Q104" s="149">
        <f t="shared" si="69"/>
        <v>6</v>
      </c>
      <c r="R104" s="149">
        <f>J104</f>
        <v>4.8</v>
      </c>
      <c r="S104" s="150">
        <f>(SUM(J104:R104))*2</f>
        <v>113.6</v>
      </c>
      <c r="T104" s="149">
        <f t="shared" ref="T104:U106" si="70">P104</f>
        <v>6.4</v>
      </c>
      <c r="U104" s="149">
        <f t="shared" si="70"/>
        <v>6</v>
      </c>
      <c r="V104" s="150">
        <f>S104*0.75</f>
        <v>85.199999999999989</v>
      </c>
      <c r="W104" s="149">
        <f>U104</f>
        <v>6</v>
      </c>
      <c r="X104" s="151">
        <f>S104*0.6</f>
        <v>68.16</v>
      </c>
    </row>
    <row r="105" spans="2:24" ht="15" customHeight="1" x14ac:dyDescent="0.3">
      <c r="B105" s="186" t="s">
        <v>187</v>
      </c>
      <c r="C105" s="125">
        <v>17.149999999999999</v>
      </c>
      <c r="D105" s="177" t="s">
        <v>144</v>
      </c>
      <c r="E105" s="182" t="s">
        <v>182</v>
      </c>
      <c r="F105" s="182" t="s">
        <v>184</v>
      </c>
      <c r="G105" s="178">
        <v>11</v>
      </c>
      <c r="H105" s="179">
        <v>3</v>
      </c>
      <c r="I105" s="22">
        <f t="shared" si="50"/>
        <v>14</v>
      </c>
      <c r="J105" s="148">
        <f>G105*0.6</f>
        <v>6.6</v>
      </c>
      <c r="K105" s="149">
        <f>G105*0.8</f>
        <v>8.8000000000000007</v>
      </c>
      <c r="L105" s="149">
        <f>G105</f>
        <v>11</v>
      </c>
      <c r="M105" s="149">
        <f>K105</f>
        <v>8.8000000000000007</v>
      </c>
      <c r="N105" s="149">
        <f>G105*0.75</f>
        <v>8.25</v>
      </c>
      <c r="O105" s="149">
        <f t="shared" si="69"/>
        <v>11</v>
      </c>
      <c r="P105" s="149">
        <f t="shared" si="69"/>
        <v>8.8000000000000007</v>
      </c>
      <c r="Q105" s="149">
        <f t="shared" si="69"/>
        <v>8.25</v>
      </c>
      <c r="R105" s="149">
        <f>J105</f>
        <v>6.6</v>
      </c>
      <c r="S105" s="150">
        <f>(SUM(J105:R105))*2</f>
        <v>156.19999999999999</v>
      </c>
      <c r="T105" s="149">
        <f t="shared" si="70"/>
        <v>8.8000000000000007</v>
      </c>
      <c r="U105" s="149">
        <f t="shared" si="70"/>
        <v>8.25</v>
      </c>
      <c r="V105" s="150">
        <f>S105*0.75</f>
        <v>117.14999999999999</v>
      </c>
      <c r="W105" s="149">
        <f>U105</f>
        <v>8.25</v>
      </c>
      <c r="X105" s="151">
        <f>S105*0.6</f>
        <v>93.719999999999985</v>
      </c>
    </row>
    <row r="106" spans="2:24" ht="15" customHeight="1" thickBot="1" x14ac:dyDescent="0.35">
      <c r="B106" s="187" t="s">
        <v>188</v>
      </c>
      <c r="C106" s="126">
        <v>10.5</v>
      </c>
      <c r="D106" s="184" t="s">
        <v>144</v>
      </c>
      <c r="E106" s="183" t="s">
        <v>182</v>
      </c>
      <c r="F106" s="183" t="s">
        <v>185</v>
      </c>
      <c r="G106" s="180">
        <v>7</v>
      </c>
      <c r="H106" s="181">
        <v>3</v>
      </c>
      <c r="I106" s="29">
        <f t="shared" si="50"/>
        <v>10</v>
      </c>
      <c r="J106" s="152">
        <f>G106*0.6</f>
        <v>4.2</v>
      </c>
      <c r="K106" s="153">
        <f>G106*0.8</f>
        <v>5.6000000000000005</v>
      </c>
      <c r="L106" s="153">
        <f>G106</f>
        <v>7</v>
      </c>
      <c r="M106" s="153">
        <f>K106</f>
        <v>5.6000000000000005</v>
      </c>
      <c r="N106" s="153">
        <f>G106*0.75</f>
        <v>5.25</v>
      </c>
      <c r="O106" s="153">
        <f t="shared" si="69"/>
        <v>7</v>
      </c>
      <c r="P106" s="153">
        <f t="shared" si="69"/>
        <v>5.6000000000000005</v>
      </c>
      <c r="Q106" s="153">
        <f t="shared" si="69"/>
        <v>5.25</v>
      </c>
      <c r="R106" s="153">
        <f>J106</f>
        <v>4.2</v>
      </c>
      <c r="S106" s="154">
        <f>(SUM(J106:R106))*2</f>
        <v>99.40000000000002</v>
      </c>
      <c r="T106" s="153">
        <f t="shared" si="70"/>
        <v>5.6000000000000005</v>
      </c>
      <c r="U106" s="153">
        <f t="shared" si="70"/>
        <v>5.25</v>
      </c>
      <c r="V106" s="154">
        <f>S106*0.75</f>
        <v>74.550000000000011</v>
      </c>
      <c r="W106" s="153">
        <f>U106</f>
        <v>5.25</v>
      </c>
      <c r="X106" s="155">
        <f>S106*0.6</f>
        <v>59.640000000000008</v>
      </c>
    </row>
    <row r="107" spans="2:24" ht="15" customHeight="1" x14ac:dyDescent="0.2">
      <c r="B107" s="1"/>
      <c r="C107" s="1"/>
      <c r="D107" s="1"/>
      <c r="E107" s="113"/>
      <c r="F107" s="113"/>
      <c r="G107" s="113">
        <f>SUM(G87:G106)</f>
        <v>283</v>
      </c>
      <c r="H107" s="113">
        <f>SUM(H87:H106)</f>
        <v>55</v>
      </c>
      <c r="I107" s="133">
        <f>SUM(I87:I106)</f>
        <v>338</v>
      </c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2:24" ht="15" customHeight="1" thickBot="1" x14ac:dyDescent="0.25">
      <c r="B108" s="1"/>
      <c r="C108" s="1"/>
      <c r="D108" s="1"/>
      <c r="E108" s="113"/>
      <c r="F108" s="113"/>
      <c r="G108" s="113"/>
      <c r="H108" s="113"/>
      <c r="I108" s="113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2:24" ht="30.75" thickBot="1" x14ac:dyDescent="0.25">
      <c r="B109" s="1"/>
      <c r="C109" s="1"/>
      <c r="D109" s="1" t="s">
        <v>73</v>
      </c>
      <c r="E109" s="113"/>
      <c r="F109" s="113"/>
      <c r="G109" s="113"/>
      <c r="H109" s="113"/>
      <c r="I109" s="113"/>
      <c r="J109" s="502" t="s">
        <v>157</v>
      </c>
      <c r="K109" s="503"/>
      <c r="L109" s="503"/>
      <c r="M109" s="503"/>
      <c r="N109" s="503"/>
      <c r="O109" s="503"/>
      <c r="P109" s="503"/>
      <c r="Q109" s="503"/>
      <c r="R109" s="504"/>
      <c r="S109" s="500" t="s">
        <v>377</v>
      </c>
      <c r="T109" s="505" t="s">
        <v>158</v>
      </c>
      <c r="U109" s="506"/>
      <c r="V109" s="500" t="s">
        <v>378</v>
      </c>
      <c r="W109" s="134" t="s">
        <v>381</v>
      </c>
      <c r="X109" s="500" t="s">
        <v>379</v>
      </c>
    </row>
    <row r="110" spans="2:24" ht="45.75" thickBot="1" x14ac:dyDescent="0.25">
      <c r="B110" s="1" t="s">
        <v>336</v>
      </c>
      <c r="C110" s="498" t="s">
        <v>261</v>
      </c>
      <c r="D110" s="498"/>
      <c r="E110" s="113"/>
      <c r="F110" s="113"/>
      <c r="G110" s="1"/>
      <c r="H110" s="1"/>
      <c r="I110" s="1"/>
      <c r="J110" s="135" t="s">
        <v>159</v>
      </c>
      <c r="K110" s="136" t="s">
        <v>160</v>
      </c>
      <c r="L110" s="137" t="s">
        <v>161</v>
      </c>
      <c r="M110" s="136" t="s">
        <v>162</v>
      </c>
      <c r="N110" s="138" t="s">
        <v>292</v>
      </c>
      <c r="O110" s="137" t="s">
        <v>293</v>
      </c>
      <c r="P110" s="136" t="s">
        <v>294</v>
      </c>
      <c r="Q110" s="138" t="s">
        <v>295</v>
      </c>
      <c r="R110" s="139" t="s">
        <v>296</v>
      </c>
      <c r="S110" s="501"/>
      <c r="T110" s="140" t="s">
        <v>289</v>
      </c>
      <c r="U110" s="141" t="s">
        <v>290</v>
      </c>
      <c r="V110" s="501"/>
      <c r="W110" s="142" t="s">
        <v>291</v>
      </c>
      <c r="X110" s="501"/>
    </row>
    <row r="111" spans="2:24" ht="15" customHeight="1" x14ac:dyDescent="0.25">
      <c r="B111" s="54" t="s">
        <v>239</v>
      </c>
      <c r="C111" s="55">
        <v>13.33</v>
      </c>
      <c r="D111" s="66" t="s">
        <v>404</v>
      </c>
      <c r="E111" s="56" t="s">
        <v>240</v>
      </c>
      <c r="F111" s="56" t="s">
        <v>241</v>
      </c>
      <c r="G111" s="58">
        <v>10</v>
      </c>
      <c r="H111" s="59">
        <v>2</v>
      </c>
      <c r="I111" s="75">
        <f t="shared" ref="I111:I134" si="71">SUM(G111:H111)</f>
        <v>12</v>
      </c>
      <c r="J111" s="144">
        <f>G111*0.6</f>
        <v>6</v>
      </c>
      <c r="K111" s="145">
        <f>G111*0.8</f>
        <v>8</v>
      </c>
      <c r="L111" s="145">
        <f>G111</f>
        <v>10</v>
      </c>
      <c r="M111" s="145">
        <f>K111</f>
        <v>8</v>
      </c>
      <c r="N111" s="145">
        <f>G111*0.75</f>
        <v>7.5</v>
      </c>
      <c r="O111" s="145">
        <f t="shared" ref="O111:Q113" si="72">L111</f>
        <v>10</v>
      </c>
      <c r="P111" s="145">
        <f t="shared" si="72"/>
        <v>8</v>
      </c>
      <c r="Q111" s="145">
        <f t="shared" si="72"/>
        <v>7.5</v>
      </c>
      <c r="R111" s="145">
        <f>J111</f>
        <v>6</v>
      </c>
      <c r="S111" s="146">
        <f>(SUM(J111:R111))*2</f>
        <v>142</v>
      </c>
      <c r="T111" s="145">
        <f t="shared" ref="T111:U113" si="73">P111</f>
        <v>8</v>
      </c>
      <c r="U111" s="145">
        <f t="shared" si="73"/>
        <v>7.5</v>
      </c>
      <c r="V111" s="146">
        <f>S111*0.75</f>
        <v>106.5</v>
      </c>
      <c r="W111" s="145">
        <f>U111</f>
        <v>7.5</v>
      </c>
      <c r="X111" s="147">
        <f>S111*0.6</f>
        <v>85.2</v>
      </c>
    </row>
    <row r="112" spans="2:24" ht="15" customHeight="1" x14ac:dyDescent="0.25">
      <c r="B112" s="9" t="s">
        <v>242</v>
      </c>
      <c r="C112" s="7">
        <v>8.94</v>
      </c>
      <c r="D112" s="31" t="s">
        <v>404</v>
      </c>
      <c r="E112" s="8" t="s">
        <v>243</v>
      </c>
      <c r="F112" s="8" t="s">
        <v>244</v>
      </c>
      <c r="G112" s="60">
        <v>10</v>
      </c>
      <c r="H112" s="61">
        <v>3</v>
      </c>
      <c r="I112" s="76">
        <f t="shared" si="71"/>
        <v>13</v>
      </c>
      <c r="J112" s="148">
        <f>G112*0.6</f>
        <v>6</v>
      </c>
      <c r="K112" s="149">
        <f>G112*0.8</f>
        <v>8</v>
      </c>
      <c r="L112" s="149">
        <f>G112</f>
        <v>10</v>
      </c>
      <c r="M112" s="149">
        <f>K112</f>
        <v>8</v>
      </c>
      <c r="N112" s="149">
        <f>G112*0.75</f>
        <v>7.5</v>
      </c>
      <c r="O112" s="149">
        <f t="shared" si="72"/>
        <v>10</v>
      </c>
      <c r="P112" s="149">
        <f t="shared" si="72"/>
        <v>8</v>
      </c>
      <c r="Q112" s="149">
        <f t="shared" si="72"/>
        <v>7.5</v>
      </c>
      <c r="R112" s="149">
        <f>J112</f>
        <v>6</v>
      </c>
      <c r="S112" s="150">
        <f>(SUM(J112:R112))*2</f>
        <v>142</v>
      </c>
      <c r="T112" s="149">
        <f t="shared" si="73"/>
        <v>8</v>
      </c>
      <c r="U112" s="149">
        <f t="shared" si="73"/>
        <v>7.5</v>
      </c>
      <c r="V112" s="150">
        <f>S112*0.75</f>
        <v>106.5</v>
      </c>
      <c r="W112" s="149">
        <f>U112</f>
        <v>7.5</v>
      </c>
      <c r="X112" s="151">
        <f>S112*0.6</f>
        <v>85.2</v>
      </c>
    </row>
    <row r="113" spans="2:24" ht="15" customHeight="1" x14ac:dyDescent="0.25">
      <c r="B113" s="9" t="s">
        <v>245</v>
      </c>
      <c r="C113" s="7">
        <v>8.4700000000000006</v>
      </c>
      <c r="D113" s="31" t="s">
        <v>11</v>
      </c>
      <c r="E113" s="8" t="s">
        <v>357</v>
      </c>
      <c r="F113" s="8" t="s">
        <v>244</v>
      </c>
      <c r="G113" s="60">
        <v>10</v>
      </c>
      <c r="H113" s="61">
        <v>5</v>
      </c>
      <c r="I113" s="76">
        <f t="shared" si="71"/>
        <v>15</v>
      </c>
      <c r="J113" s="148">
        <f>G113*0.6</f>
        <v>6</v>
      </c>
      <c r="K113" s="149">
        <f>G113*0.8</f>
        <v>8</v>
      </c>
      <c r="L113" s="149">
        <f>G113</f>
        <v>10</v>
      </c>
      <c r="M113" s="149">
        <f>K113</f>
        <v>8</v>
      </c>
      <c r="N113" s="149">
        <f>G113*0.75</f>
        <v>7.5</v>
      </c>
      <c r="O113" s="149">
        <f t="shared" si="72"/>
        <v>10</v>
      </c>
      <c r="P113" s="149">
        <f t="shared" si="72"/>
        <v>8</v>
      </c>
      <c r="Q113" s="149">
        <f t="shared" si="72"/>
        <v>7.5</v>
      </c>
      <c r="R113" s="149">
        <f>J113</f>
        <v>6</v>
      </c>
      <c r="S113" s="150">
        <f>(SUM(J113:R113))*2</f>
        <v>142</v>
      </c>
      <c r="T113" s="149">
        <f t="shared" si="73"/>
        <v>8</v>
      </c>
      <c r="U113" s="149">
        <f t="shared" si="73"/>
        <v>7.5</v>
      </c>
      <c r="V113" s="150">
        <f>S113*0.75</f>
        <v>106.5</v>
      </c>
      <c r="W113" s="149">
        <f>U113</f>
        <v>7.5</v>
      </c>
      <c r="X113" s="151">
        <f>S113*0.6</f>
        <v>85.2</v>
      </c>
    </row>
    <row r="114" spans="2:24" ht="15" customHeight="1" x14ac:dyDescent="0.25">
      <c r="B114" s="9" t="s">
        <v>246</v>
      </c>
      <c r="C114" s="7">
        <v>8</v>
      </c>
      <c r="D114" s="31" t="s">
        <v>144</v>
      </c>
      <c r="E114" s="8" t="s">
        <v>247</v>
      </c>
      <c r="F114" s="8" t="s">
        <v>345</v>
      </c>
      <c r="G114" s="60">
        <v>10</v>
      </c>
      <c r="H114" s="61">
        <v>3</v>
      </c>
      <c r="I114" s="76">
        <f t="shared" si="71"/>
        <v>13</v>
      </c>
      <c r="J114" s="148">
        <f t="shared" ref="J114:J134" si="74">G114*0.6</f>
        <v>6</v>
      </c>
      <c r="K114" s="149">
        <f t="shared" ref="K114:K134" si="75">G114*0.8</f>
        <v>8</v>
      </c>
      <c r="L114" s="149">
        <f t="shared" ref="L114:L134" si="76">G114</f>
        <v>10</v>
      </c>
      <c r="M114" s="149">
        <f t="shared" ref="M114:M134" si="77">K114</f>
        <v>8</v>
      </c>
      <c r="N114" s="149">
        <f t="shared" ref="N114:N134" si="78">G114*0.75</f>
        <v>7.5</v>
      </c>
      <c r="O114" s="149">
        <f t="shared" ref="O114:O134" si="79">L114</f>
        <v>10</v>
      </c>
      <c r="P114" s="149">
        <f t="shared" ref="P114:P134" si="80">M114</f>
        <v>8</v>
      </c>
      <c r="Q114" s="149">
        <f t="shared" ref="Q114:Q134" si="81">N114</f>
        <v>7.5</v>
      </c>
      <c r="R114" s="149">
        <f t="shared" ref="R114:R134" si="82">J114</f>
        <v>6</v>
      </c>
      <c r="S114" s="150">
        <f t="shared" ref="S114:S134" si="83">(SUM(J114:R114))*2</f>
        <v>142</v>
      </c>
      <c r="T114" s="149">
        <f t="shared" ref="T114:T134" si="84">P114</f>
        <v>8</v>
      </c>
      <c r="U114" s="149">
        <f t="shared" ref="U114:U134" si="85">Q114</f>
        <v>7.5</v>
      </c>
      <c r="V114" s="150">
        <f t="shared" ref="V114:V134" si="86">S114*0.75</f>
        <v>106.5</v>
      </c>
      <c r="W114" s="149">
        <f t="shared" ref="W114:W134" si="87">U114</f>
        <v>7.5</v>
      </c>
      <c r="X114" s="151">
        <f t="shared" ref="X114:X134" si="88">S114*0.6</f>
        <v>85.2</v>
      </c>
    </row>
    <row r="115" spans="2:24" ht="15" customHeight="1" x14ac:dyDescent="0.25">
      <c r="B115" s="9" t="s">
        <v>248</v>
      </c>
      <c r="C115" s="7">
        <v>6.67</v>
      </c>
      <c r="D115" s="31" t="s">
        <v>144</v>
      </c>
      <c r="E115" s="8" t="s">
        <v>249</v>
      </c>
      <c r="F115" s="8" t="s">
        <v>345</v>
      </c>
      <c r="G115" s="60">
        <v>10</v>
      </c>
      <c r="H115" s="61">
        <v>2</v>
      </c>
      <c r="I115" s="76">
        <f t="shared" si="71"/>
        <v>12</v>
      </c>
      <c r="J115" s="148">
        <f t="shared" si="74"/>
        <v>6</v>
      </c>
      <c r="K115" s="149">
        <f t="shared" si="75"/>
        <v>8</v>
      </c>
      <c r="L115" s="149">
        <f t="shared" si="76"/>
        <v>10</v>
      </c>
      <c r="M115" s="149">
        <f t="shared" si="77"/>
        <v>8</v>
      </c>
      <c r="N115" s="149">
        <f t="shared" si="78"/>
        <v>7.5</v>
      </c>
      <c r="O115" s="149">
        <f t="shared" si="79"/>
        <v>10</v>
      </c>
      <c r="P115" s="149">
        <f t="shared" si="80"/>
        <v>8</v>
      </c>
      <c r="Q115" s="149">
        <f t="shared" si="81"/>
        <v>7.5</v>
      </c>
      <c r="R115" s="149">
        <f t="shared" si="82"/>
        <v>6</v>
      </c>
      <c r="S115" s="150">
        <f t="shared" si="83"/>
        <v>142</v>
      </c>
      <c r="T115" s="149">
        <f t="shared" si="84"/>
        <v>8</v>
      </c>
      <c r="U115" s="149">
        <f t="shared" si="85"/>
        <v>7.5</v>
      </c>
      <c r="V115" s="150">
        <f t="shared" si="86"/>
        <v>106.5</v>
      </c>
      <c r="W115" s="149">
        <f t="shared" si="87"/>
        <v>7.5</v>
      </c>
      <c r="X115" s="151">
        <f t="shared" si="88"/>
        <v>85.2</v>
      </c>
    </row>
    <row r="116" spans="2:24" ht="15" customHeight="1" x14ac:dyDescent="0.25">
      <c r="B116" s="12" t="s">
        <v>250</v>
      </c>
      <c r="C116" s="7">
        <v>7.78</v>
      </c>
      <c r="D116" s="34" t="s">
        <v>404</v>
      </c>
      <c r="E116" s="8" t="s">
        <v>251</v>
      </c>
      <c r="F116" s="8" t="s">
        <v>190</v>
      </c>
      <c r="G116" s="62">
        <v>10</v>
      </c>
      <c r="H116" s="61">
        <v>1</v>
      </c>
      <c r="I116" s="76">
        <f t="shared" si="71"/>
        <v>11</v>
      </c>
      <c r="J116" s="148">
        <f t="shared" si="74"/>
        <v>6</v>
      </c>
      <c r="K116" s="149">
        <f t="shared" si="75"/>
        <v>8</v>
      </c>
      <c r="L116" s="149">
        <f t="shared" si="76"/>
        <v>10</v>
      </c>
      <c r="M116" s="149">
        <f t="shared" si="77"/>
        <v>8</v>
      </c>
      <c r="N116" s="149">
        <f t="shared" si="78"/>
        <v>7.5</v>
      </c>
      <c r="O116" s="149">
        <f t="shared" si="79"/>
        <v>10</v>
      </c>
      <c r="P116" s="149">
        <f t="shared" si="80"/>
        <v>8</v>
      </c>
      <c r="Q116" s="149">
        <f t="shared" si="81"/>
        <v>7.5</v>
      </c>
      <c r="R116" s="149">
        <f t="shared" si="82"/>
        <v>6</v>
      </c>
      <c r="S116" s="150">
        <f t="shared" si="83"/>
        <v>142</v>
      </c>
      <c r="T116" s="149">
        <f t="shared" si="84"/>
        <v>8</v>
      </c>
      <c r="U116" s="149">
        <f t="shared" si="85"/>
        <v>7.5</v>
      </c>
      <c r="V116" s="150">
        <f t="shared" si="86"/>
        <v>106.5</v>
      </c>
      <c r="W116" s="149">
        <f t="shared" si="87"/>
        <v>7.5</v>
      </c>
      <c r="X116" s="151">
        <f t="shared" si="88"/>
        <v>85.2</v>
      </c>
    </row>
    <row r="117" spans="2:24" ht="15" customHeight="1" x14ac:dyDescent="0.25">
      <c r="B117" s="12" t="s">
        <v>252</v>
      </c>
      <c r="C117" s="7">
        <v>8.89</v>
      </c>
      <c r="D117" s="34" t="s">
        <v>404</v>
      </c>
      <c r="E117" s="8" t="s">
        <v>253</v>
      </c>
      <c r="F117" s="8" t="s">
        <v>254</v>
      </c>
      <c r="G117" s="62">
        <v>12</v>
      </c>
      <c r="H117" s="61">
        <v>2</v>
      </c>
      <c r="I117" s="76">
        <f t="shared" si="71"/>
        <v>14</v>
      </c>
      <c r="J117" s="148">
        <f t="shared" si="74"/>
        <v>7.1999999999999993</v>
      </c>
      <c r="K117" s="149">
        <f t="shared" si="75"/>
        <v>9.6000000000000014</v>
      </c>
      <c r="L117" s="149">
        <f t="shared" si="76"/>
        <v>12</v>
      </c>
      <c r="M117" s="149">
        <f t="shared" si="77"/>
        <v>9.6000000000000014</v>
      </c>
      <c r="N117" s="149">
        <f t="shared" si="78"/>
        <v>9</v>
      </c>
      <c r="O117" s="149">
        <f t="shared" si="79"/>
        <v>12</v>
      </c>
      <c r="P117" s="149">
        <f t="shared" si="80"/>
        <v>9.6000000000000014</v>
      </c>
      <c r="Q117" s="149">
        <f t="shared" si="81"/>
        <v>9</v>
      </c>
      <c r="R117" s="149">
        <f t="shared" si="82"/>
        <v>7.1999999999999993</v>
      </c>
      <c r="S117" s="150">
        <f t="shared" si="83"/>
        <v>170.4</v>
      </c>
      <c r="T117" s="149">
        <f t="shared" si="84"/>
        <v>9.6000000000000014</v>
      </c>
      <c r="U117" s="149">
        <f t="shared" si="85"/>
        <v>9</v>
      </c>
      <c r="V117" s="150">
        <f t="shared" si="86"/>
        <v>127.80000000000001</v>
      </c>
      <c r="W117" s="149">
        <f t="shared" si="87"/>
        <v>9</v>
      </c>
      <c r="X117" s="151">
        <f t="shared" si="88"/>
        <v>102.24</v>
      </c>
    </row>
    <row r="118" spans="2:24" ht="15" customHeight="1" x14ac:dyDescent="0.25">
      <c r="B118" s="12" t="s">
        <v>255</v>
      </c>
      <c r="C118" s="7">
        <v>13.33</v>
      </c>
      <c r="D118" s="34" t="s">
        <v>11</v>
      </c>
      <c r="E118" s="8" t="s">
        <v>189</v>
      </c>
      <c r="F118" s="8" t="s">
        <v>254</v>
      </c>
      <c r="G118" s="62">
        <v>14</v>
      </c>
      <c r="H118" s="61">
        <v>2</v>
      </c>
      <c r="I118" s="76">
        <f t="shared" si="71"/>
        <v>16</v>
      </c>
      <c r="J118" s="148">
        <f t="shared" si="74"/>
        <v>8.4</v>
      </c>
      <c r="K118" s="149">
        <f t="shared" si="75"/>
        <v>11.200000000000001</v>
      </c>
      <c r="L118" s="149">
        <f t="shared" si="76"/>
        <v>14</v>
      </c>
      <c r="M118" s="149">
        <f t="shared" si="77"/>
        <v>11.200000000000001</v>
      </c>
      <c r="N118" s="149">
        <f t="shared" si="78"/>
        <v>10.5</v>
      </c>
      <c r="O118" s="149">
        <f t="shared" si="79"/>
        <v>14</v>
      </c>
      <c r="P118" s="149">
        <f t="shared" si="80"/>
        <v>11.200000000000001</v>
      </c>
      <c r="Q118" s="149">
        <f t="shared" si="81"/>
        <v>10.5</v>
      </c>
      <c r="R118" s="149">
        <f t="shared" si="82"/>
        <v>8.4</v>
      </c>
      <c r="S118" s="150">
        <f t="shared" si="83"/>
        <v>198.80000000000004</v>
      </c>
      <c r="T118" s="149">
        <f t="shared" si="84"/>
        <v>11.200000000000001</v>
      </c>
      <c r="U118" s="149">
        <f t="shared" si="85"/>
        <v>10.5</v>
      </c>
      <c r="V118" s="150">
        <f t="shared" si="86"/>
        <v>149.10000000000002</v>
      </c>
      <c r="W118" s="149">
        <f t="shared" si="87"/>
        <v>10.5</v>
      </c>
      <c r="X118" s="151">
        <f t="shared" si="88"/>
        <v>119.28000000000002</v>
      </c>
    </row>
    <row r="119" spans="2:24" ht="15" customHeight="1" x14ac:dyDescent="0.25">
      <c r="B119" s="12" t="s">
        <v>256</v>
      </c>
      <c r="C119" s="7">
        <v>10</v>
      </c>
      <c r="D119" s="34" t="s">
        <v>11</v>
      </c>
      <c r="E119" s="8" t="s">
        <v>417</v>
      </c>
      <c r="F119" s="8" t="s">
        <v>254</v>
      </c>
      <c r="G119" s="62">
        <v>12</v>
      </c>
      <c r="H119" s="61">
        <v>2</v>
      </c>
      <c r="I119" s="76">
        <f t="shared" si="71"/>
        <v>14</v>
      </c>
      <c r="J119" s="148">
        <f t="shared" si="74"/>
        <v>7.1999999999999993</v>
      </c>
      <c r="K119" s="149">
        <f t="shared" si="75"/>
        <v>9.6000000000000014</v>
      </c>
      <c r="L119" s="149">
        <f t="shared" si="76"/>
        <v>12</v>
      </c>
      <c r="M119" s="149">
        <f t="shared" si="77"/>
        <v>9.6000000000000014</v>
      </c>
      <c r="N119" s="149">
        <f t="shared" si="78"/>
        <v>9</v>
      </c>
      <c r="O119" s="149">
        <f t="shared" si="79"/>
        <v>12</v>
      </c>
      <c r="P119" s="149">
        <f t="shared" si="80"/>
        <v>9.6000000000000014</v>
      </c>
      <c r="Q119" s="149">
        <f t="shared" si="81"/>
        <v>9</v>
      </c>
      <c r="R119" s="149">
        <f t="shared" si="82"/>
        <v>7.1999999999999993</v>
      </c>
      <c r="S119" s="150">
        <f t="shared" si="83"/>
        <v>170.4</v>
      </c>
      <c r="T119" s="149">
        <f t="shared" si="84"/>
        <v>9.6000000000000014</v>
      </c>
      <c r="U119" s="149">
        <f t="shared" si="85"/>
        <v>9</v>
      </c>
      <c r="V119" s="150">
        <f t="shared" si="86"/>
        <v>127.80000000000001</v>
      </c>
      <c r="W119" s="149">
        <f t="shared" si="87"/>
        <v>9</v>
      </c>
      <c r="X119" s="151">
        <f t="shared" si="88"/>
        <v>102.24</v>
      </c>
    </row>
    <row r="120" spans="2:24" ht="15" customHeight="1" x14ac:dyDescent="0.25">
      <c r="B120" s="12" t="s">
        <v>257</v>
      </c>
      <c r="C120" s="7">
        <v>7.06</v>
      </c>
      <c r="D120" s="34" t="s">
        <v>144</v>
      </c>
      <c r="E120" s="8" t="s">
        <v>258</v>
      </c>
      <c r="F120" s="8" t="s">
        <v>345</v>
      </c>
      <c r="G120" s="62">
        <v>10</v>
      </c>
      <c r="H120" s="61">
        <v>3</v>
      </c>
      <c r="I120" s="76">
        <f t="shared" si="71"/>
        <v>13</v>
      </c>
      <c r="J120" s="148">
        <f t="shared" si="74"/>
        <v>6</v>
      </c>
      <c r="K120" s="149">
        <f t="shared" si="75"/>
        <v>8</v>
      </c>
      <c r="L120" s="149">
        <f t="shared" si="76"/>
        <v>10</v>
      </c>
      <c r="M120" s="149">
        <f t="shared" si="77"/>
        <v>8</v>
      </c>
      <c r="N120" s="149">
        <f t="shared" si="78"/>
        <v>7.5</v>
      </c>
      <c r="O120" s="149">
        <f t="shared" si="79"/>
        <v>10</v>
      </c>
      <c r="P120" s="149">
        <f t="shared" si="80"/>
        <v>8</v>
      </c>
      <c r="Q120" s="149">
        <f t="shared" si="81"/>
        <v>7.5</v>
      </c>
      <c r="R120" s="149">
        <f t="shared" si="82"/>
        <v>6</v>
      </c>
      <c r="S120" s="150">
        <f t="shared" si="83"/>
        <v>142</v>
      </c>
      <c r="T120" s="149">
        <f t="shared" si="84"/>
        <v>8</v>
      </c>
      <c r="U120" s="149">
        <f t="shared" si="85"/>
        <v>7.5</v>
      </c>
      <c r="V120" s="150">
        <f t="shared" si="86"/>
        <v>106.5</v>
      </c>
      <c r="W120" s="149">
        <f t="shared" si="87"/>
        <v>7.5</v>
      </c>
      <c r="X120" s="151">
        <f t="shared" si="88"/>
        <v>85.2</v>
      </c>
    </row>
    <row r="121" spans="2:24" ht="15" customHeight="1" x14ac:dyDescent="0.25">
      <c r="B121" s="12" t="s">
        <v>259</v>
      </c>
      <c r="C121" s="7">
        <v>7.06</v>
      </c>
      <c r="D121" s="34" t="s">
        <v>144</v>
      </c>
      <c r="E121" s="8" t="s">
        <v>260</v>
      </c>
      <c r="F121" s="8" t="s">
        <v>345</v>
      </c>
      <c r="G121" s="62">
        <v>10</v>
      </c>
      <c r="H121" s="61">
        <v>2</v>
      </c>
      <c r="I121" s="76">
        <f t="shared" si="71"/>
        <v>12</v>
      </c>
      <c r="J121" s="148">
        <f t="shared" si="74"/>
        <v>6</v>
      </c>
      <c r="K121" s="149">
        <f t="shared" si="75"/>
        <v>8</v>
      </c>
      <c r="L121" s="149">
        <f t="shared" si="76"/>
        <v>10</v>
      </c>
      <c r="M121" s="149">
        <f t="shared" si="77"/>
        <v>8</v>
      </c>
      <c r="N121" s="149">
        <f t="shared" si="78"/>
        <v>7.5</v>
      </c>
      <c r="O121" s="149">
        <f t="shared" si="79"/>
        <v>10</v>
      </c>
      <c r="P121" s="149">
        <f t="shared" si="80"/>
        <v>8</v>
      </c>
      <c r="Q121" s="149">
        <f t="shared" si="81"/>
        <v>7.5</v>
      </c>
      <c r="R121" s="149">
        <f t="shared" si="82"/>
        <v>6</v>
      </c>
      <c r="S121" s="150">
        <f t="shared" si="83"/>
        <v>142</v>
      </c>
      <c r="T121" s="149">
        <f t="shared" si="84"/>
        <v>8</v>
      </c>
      <c r="U121" s="149">
        <f t="shared" si="85"/>
        <v>7.5</v>
      </c>
      <c r="V121" s="150">
        <f t="shared" si="86"/>
        <v>106.5</v>
      </c>
      <c r="W121" s="149">
        <f t="shared" si="87"/>
        <v>7.5</v>
      </c>
      <c r="X121" s="151">
        <f t="shared" si="88"/>
        <v>85.2</v>
      </c>
    </row>
    <row r="122" spans="2:24" ht="15" customHeight="1" x14ac:dyDescent="0.25">
      <c r="B122" s="63" t="s">
        <v>262</v>
      </c>
      <c r="C122" s="64">
        <v>21</v>
      </c>
      <c r="D122" s="67" t="s">
        <v>404</v>
      </c>
      <c r="E122" s="8" t="s">
        <v>394</v>
      </c>
      <c r="F122" s="8" t="s">
        <v>395</v>
      </c>
      <c r="G122" s="65">
        <v>8</v>
      </c>
      <c r="H122" s="61">
        <v>2</v>
      </c>
      <c r="I122" s="76">
        <f t="shared" si="71"/>
        <v>10</v>
      </c>
      <c r="J122" s="148">
        <f t="shared" si="74"/>
        <v>4.8</v>
      </c>
      <c r="K122" s="149">
        <f t="shared" si="75"/>
        <v>6.4</v>
      </c>
      <c r="L122" s="149">
        <f t="shared" si="76"/>
        <v>8</v>
      </c>
      <c r="M122" s="149">
        <f t="shared" si="77"/>
        <v>6.4</v>
      </c>
      <c r="N122" s="149">
        <f t="shared" si="78"/>
        <v>6</v>
      </c>
      <c r="O122" s="149">
        <f t="shared" si="79"/>
        <v>8</v>
      </c>
      <c r="P122" s="149">
        <f t="shared" si="80"/>
        <v>6.4</v>
      </c>
      <c r="Q122" s="149">
        <f t="shared" si="81"/>
        <v>6</v>
      </c>
      <c r="R122" s="149">
        <f t="shared" si="82"/>
        <v>4.8</v>
      </c>
      <c r="S122" s="150">
        <f t="shared" si="83"/>
        <v>113.6</v>
      </c>
      <c r="T122" s="149">
        <f t="shared" si="84"/>
        <v>6.4</v>
      </c>
      <c r="U122" s="149">
        <f t="shared" si="85"/>
        <v>6</v>
      </c>
      <c r="V122" s="150">
        <f t="shared" si="86"/>
        <v>85.199999999999989</v>
      </c>
      <c r="W122" s="149">
        <f t="shared" si="87"/>
        <v>6</v>
      </c>
      <c r="X122" s="151">
        <f t="shared" si="88"/>
        <v>68.16</v>
      </c>
    </row>
    <row r="123" spans="2:24" ht="15" customHeight="1" x14ac:dyDescent="0.25">
      <c r="B123" s="63" t="s">
        <v>263</v>
      </c>
      <c r="C123" s="64">
        <v>23</v>
      </c>
      <c r="D123" s="67" t="s">
        <v>404</v>
      </c>
      <c r="E123" s="8" t="s">
        <v>394</v>
      </c>
      <c r="F123" s="8" t="s">
        <v>396</v>
      </c>
      <c r="G123" s="65">
        <v>18</v>
      </c>
      <c r="H123" s="61">
        <v>2</v>
      </c>
      <c r="I123" s="76">
        <f t="shared" si="71"/>
        <v>20</v>
      </c>
      <c r="J123" s="148">
        <f t="shared" si="74"/>
        <v>10.799999999999999</v>
      </c>
      <c r="K123" s="149">
        <f t="shared" si="75"/>
        <v>14.4</v>
      </c>
      <c r="L123" s="149">
        <f t="shared" si="76"/>
        <v>18</v>
      </c>
      <c r="M123" s="149">
        <f t="shared" si="77"/>
        <v>14.4</v>
      </c>
      <c r="N123" s="149">
        <f t="shared" si="78"/>
        <v>13.5</v>
      </c>
      <c r="O123" s="149">
        <f t="shared" si="79"/>
        <v>18</v>
      </c>
      <c r="P123" s="149">
        <f t="shared" si="80"/>
        <v>14.4</v>
      </c>
      <c r="Q123" s="149">
        <f t="shared" si="81"/>
        <v>13.5</v>
      </c>
      <c r="R123" s="149">
        <f t="shared" si="82"/>
        <v>10.799999999999999</v>
      </c>
      <c r="S123" s="150">
        <f t="shared" si="83"/>
        <v>255.6</v>
      </c>
      <c r="T123" s="149">
        <f t="shared" si="84"/>
        <v>14.4</v>
      </c>
      <c r="U123" s="149">
        <f t="shared" si="85"/>
        <v>13.5</v>
      </c>
      <c r="V123" s="150">
        <f t="shared" si="86"/>
        <v>191.7</v>
      </c>
      <c r="W123" s="149">
        <f t="shared" si="87"/>
        <v>13.5</v>
      </c>
      <c r="X123" s="151">
        <f t="shared" si="88"/>
        <v>153.35999999999999</v>
      </c>
    </row>
    <row r="124" spans="2:24" ht="15" customHeight="1" x14ac:dyDescent="0.25">
      <c r="B124" s="63" t="s">
        <v>264</v>
      </c>
      <c r="C124" s="64">
        <v>26</v>
      </c>
      <c r="D124" s="67" t="s">
        <v>404</v>
      </c>
      <c r="E124" s="8" t="s">
        <v>394</v>
      </c>
      <c r="F124" s="8" t="s">
        <v>397</v>
      </c>
      <c r="G124" s="65">
        <v>18</v>
      </c>
      <c r="H124" s="61">
        <v>2</v>
      </c>
      <c r="I124" s="76">
        <f t="shared" si="71"/>
        <v>20</v>
      </c>
      <c r="J124" s="148">
        <f t="shared" si="74"/>
        <v>10.799999999999999</v>
      </c>
      <c r="K124" s="149">
        <f t="shared" si="75"/>
        <v>14.4</v>
      </c>
      <c r="L124" s="149">
        <f t="shared" si="76"/>
        <v>18</v>
      </c>
      <c r="M124" s="149">
        <f t="shared" si="77"/>
        <v>14.4</v>
      </c>
      <c r="N124" s="149">
        <f t="shared" si="78"/>
        <v>13.5</v>
      </c>
      <c r="O124" s="149">
        <f t="shared" si="79"/>
        <v>18</v>
      </c>
      <c r="P124" s="149">
        <f t="shared" si="80"/>
        <v>14.4</v>
      </c>
      <c r="Q124" s="149">
        <f t="shared" si="81"/>
        <v>13.5</v>
      </c>
      <c r="R124" s="149">
        <f t="shared" si="82"/>
        <v>10.799999999999999</v>
      </c>
      <c r="S124" s="150">
        <f t="shared" si="83"/>
        <v>255.6</v>
      </c>
      <c r="T124" s="149">
        <f t="shared" si="84"/>
        <v>14.4</v>
      </c>
      <c r="U124" s="149">
        <f t="shared" si="85"/>
        <v>13.5</v>
      </c>
      <c r="V124" s="150">
        <f t="shared" si="86"/>
        <v>191.7</v>
      </c>
      <c r="W124" s="149">
        <f t="shared" si="87"/>
        <v>13.5</v>
      </c>
      <c r="X124" s="151">
        <f t="shared" si="88"/>
        <v>153.35999999999999</v>
      </c>
    </row>
    <row r="125" spans="2:24" ht="15" customHeight="1" x14ac:dyDescent="0.25">
      <c r="B125" s="63" t="s">
        <v>265</v>
      </c>
      <c r="C125" s="64">
        <v>23</v>
      </c>
      <c r="D125" s="67" t="s">
        <v>404</v>
      </c>
      <c r="E125" s="8" t="s">
        <v>394</v>
      </c>
      <c r="F125" s="8" t="s">
        <v>375</v>
      </c>
      <c r="G125" s="65">
        <v>16</v>
      </c>
      <c r="H125" s="61">
        <v>2</v>
      </c>
      <c r="I125" s="76">
        <f t="shared" si="71"/>
        <v>18</v>
      </c>
      <c r="J125" s="148">
        <f t="shared" si="74"/>
        <v>9.6</v>
      </c>
      <c r="K125" s="149">
        <f t="shared" si="75"/>
        <v>12.8</v>
      </c>
      <c r="L125" s="149">
        <f t="shared" si="76"/>
        <v>16</v>
      </c>
      <c r="M125" s="149">
        <f t="shared" si="77"/>
        <v>12.8</v>
      </c>
      <c r="N125" s="149">
        <f t="shared" si="78"/>
        <v>12</v>
      </c>
      <c r="O125" s="149">
        <f t="shared" si="79"/>
        <v>16</v>
      </c>
      <c r="P125" s="149">
        <f t="shared" si="80"/>
        <v>12.8</v>
      </c>
      <c r="Q125" s="149">
        <f t="shared" si="81"/>
        <v>12</v>
      </c>
      <c r="R125" s="149">
        <f t="shared" si="82"/>
        <v>9.6</v>
      </c>
      <c r="S125" s="150">
        <f t="shared" si="83"/>
        <v>227.2</v>
      </c>
      <c r="T125" s="149">
        <f t="shared" si="84"/>
        <v>12.8</v>
      </c>
      <c r="U125" s="149">
        <f t="shared" si="85"/>
        <v>12</v>
      </c>
      <c r="V125" s="150">
        <f t="shared" si="86"/>
        <v>170.39999999999998</v>
      </c>
      <c r="W125" s="149">
        <f t="shared" si="87"/>
        <v>12</v>
      </c>
      <c r="X125" s="151">
        <f t="shared" si="88"/>
        <v>136.32</v>
      </c>
    </row>
    <row r="126" spans="2:24" ht="15" customHeight="1" x14ac:dyDescent="0.25">
      <c r="B126" s="63" t="s">
        <v>266</v>
      </c>
      <c r="C126" s="64">
        <v>21</v>
      </c>
      <c r="D126" s="67" t="s">
        <v>404</v>
      </c>
      <c r="E126" s="8" t="s">
        <v>210</v>
      </c>
      <c r="F126" s="8" t="s">
        <v>211</v>
      </c>
      <c r="G126" s="65">
        <v>10</v>
      </c>
      <c r="H126" s="61">
        <v>2</v>
      </c>
      <c r="I126" s="76">
        <f t="shared" si="71"/>
        <v>12</v>
      </c>
      <c r="J126" s="148">
        <f t="shared" si="74"/>
        <v>6</v>
      </c>
      <c r="K126" s="149">
        <f t="shared" si="75"/>
        <v>8</v>
      </c>
      <c r="L126" s="149">
        <f t="shared" si="76"/>
        <v>10</v>
      </c>
      <c r="M126" s="149">
        <f t="shared" si="77"/>
        <v>8</v>
      </c>
      <c r="N126" s="149">
        <f t="shared" si="78"/>
        <v>7.5</v>
      </c>
      <c r="O126" s="149">
        <f t="shared" si="79"/>
        <v>10</v>
      </c>
      <c r="P126" s="149">
        <f t="shared" si="80"/>
        <v>8</v>
      </c>
      <c r="Q126" s="149">
        <f t="shared" si="81"/>
        <v>7.5</v>
      </c>
      <c r="R126" s="149">
        <f t="shared" si="82"/>
        <v>6</v>
      </c>
      <c r="S126" s="150">
        <f t="shared" si="83"/>
        <v>142</v>
      </c>
      <c r="T126" s="149">
        <f t="shared" si="84"/>
        <v>8</v>
      </c>
      <c r="U126" s="149">
        <f t="shared" si="85"/>
        <v>7.5</v>
      </c>
      <c r="V126" s="150">
        <f t="shared" si="86"/>
        <v>106.5</v>
      </c>
      <c r="W126" s="149">
        <f t="shared" si="87"/>
        <v>7.5</v>
      </c>
      <c r="X126" s="151">
        <f t="shared" si="88"/>
        <v>85.2</v>
      </c>
    </row>
    <row r="127" spans="2:24" ht="15" customHeight="1" x14ac:dyDescent="0.25">
      <c r="B127" s="63" t="s">
        <v>389</v>
      </c>
      <c r="C127" s="64">
        <v>21</v>
      </c>
      <c r="D127" s="67" t="s">
        <v>404</v>
      </c>
      <c r="E127" s="8" t="s">
        <v>394</v>
      </c>
      <c r="F127" s="8" t="s">
        <v>212</v>
      </c>
      <c r="G127" s="65">
        <v>10</v>
      </c>
      <c r="H127" s="61">
        <v>2</v>
      </c>
      <c r="I127" s="76">
        <f t="shared" si="71"/>
        <v>12</v>
      </c>
      <c r="J127" s="148">
        <f t="shared" si="74"/>
        <v>6</v>
      </c>
      <c r="K127" s="149">
        <f t="shared" si="75"/>
        <v>8</v>
      </c>
      <c r="L127" s="149">
        <f t="shared" si="76"/>
        <v>10</v>
      </c>
      <c r="M127" s="149">
        <f t="shared" si="77"/>
        <v>8</v>
      </c>
      <c r="N127" s="149">
        <f t="shared" si="78"/>
        <v>7.5</v>
      </c>
      <c r="O127" s="149">
        <f t="shared" si="79"/>
        <v>10</v>
      </c>
      <c r="P127" s="149">
        <f t="shared" si="80"/>
        <v>8</v>
      </c>
      <c r="Q127" s="149">
        <f t="shared" si="81"/>
        <v>7.5</v>
      </c>
      <c r="R127" s="149">
        <f t="shared" si="82"/>
        <v>6</v>
      </c>
      <c r="S127" s="150">
        <f t="shared" si="83"/>
        <v>142</v>
      </c>
      <c r="T127" s="149">
        <f t="shared" si="84"/>
        <v>8</v>
      </c>
      <c r="U127" s="149">
        <f t="shared" si="85"/>
        <v>7.5</v>
      </c>
      <c r="V127" s="150">
        <f t="shared" si="86"/>
        <v>106.5</v>
      </c>
      <c r="W127" s="149">
        <f t="shared" si="87"/>
        <v>7.5</v>
      </c>
      <c r="X127" s="151">
        <f t="shared" si="88"/>
        <v>85.2</v>
      </c>
    </row>
    <row r="128" spans="2:24" ht="15" customHeight="1" x14ac:dyDescent="0.25">
      <c r="B128" s="63" t="s">
        <v>390</v>
      </c>
      <c r="C128" s="64">
        <v>34</v>
      </c>
      <c r="D128" s="67" t="s">
        <v>404</v>
      </c>
      <c r="E128" s="8" t="s">
        <v>213</v>
      </c>
      <c r="F128" s="8" t="s">
        <v>397</v>
      </c>
      <c r="G128" s="65">
        <v>18</v>
      </c>
      <c r="H128" s="61">
        <v>2</v>
      </c>
      <c r="I128" s="76">
        <f t="shared" si="71"/>
        <v>20</v>
      </c>
      <c r="J128" s="148">
        <f t="shared" si="74"/>
        <v>10.799999999999999</v>
      </c>
      <c r="K128" s="149">
        <f t="shared" si="75"/>
        <v>14.4</v>
      </c>
      <c r="L128" s="149">
        <f t="shared" si="76"/>
        <v>18</v>
      </c>
      <c r="M128" s="149">
        <f t="shared" si="77"/>
        <v>14.4</v>
      </c>
      <c r="N128" s="149">
        <f t="shared" si="78"/>
        <v>13.5</v>
      </c>
      <c r="O128" s="149">
        <f t="shared" si="79"/>
        <v>18</v>
      </c>
      <c r="P128" s="149">
        <f t="shared" si="80"/>
        <v>14.4</v>
      </c>
      <c r="Q128" s="149">
        <f t="shared" si="81"/>
        <v>13.5</v>
      </c>
      <c r="R128" s="149">
        <f t="shared" si="82"/>
        <v>10.799999999999999</v>
      </c>
      <c r="S128" s="150">
        <f t="shared" si="83"/>
        <v>255.6</v>
      </c>
      <c r="T128" s="149">
        <f t="shared" si="84"/>
        <v>14.4</v>
      </c>
      <c r="U128" s="149">
        <f t="shared" si="85"/>
        <v>13.5</v>
      </c>
      <c r="V128" s="150">
        <f t="shared" si="86"/>
        <v>191.7</v>
      </c>
      <c r="W128" s="149">
        <f t="shared" si="87"/>
        <v>13.5</v>
      </c>
      <c r="X128" s="151">
        <f t="shared" si="88"/>
        <v>153.35999999999999</v>
      </c>
    </row>
    <row r="129" spans="2:24" ht="15" customHeight="1" x14ac:dyDescent="0.25">
      <c r="B129" s="63" t="s">
        <v>391</v>
      </c>
      <c r="C129" s="64">
        <v>21</v>
      </c>
      <c r="D129" s="67" t="s">
        <v>404</v>
      </c>
      <c r="E129" s="8" t="s">
        <v>394</v>
      </c>
      <c r="F129" s="8" t="s">
        <v>214</v>
      </c>
      <c r="G129" s="65">
        <v>10</v>
      </c>
      <c r="H129" s="61">
        <v>2</v>
      </c>
      <c r="I129" s="76">
        <f t="shared" si="71"/>
        <v>12</v>
      </c>
      <c r="J129" s="148">
        <f t="shared" si="74"/>
        <v>6</v>
      </c>
      <c r="K129" s="149">
        <f t="shared" si="75"/>
        <v>8</v>
      </c>
      <c r="L129" s="149">
        <f t="shared" si="76"/>
        <v>10</v>
      </c>
      <c r="M129" s="149">
        <f t="shared" si="77"/>
        <v>8</v>
      </c>
      <c r="N129" s="149">
        <f t="shared" si="78"/>
        <v>7.5</v>
      </c>
      <c r="O129" s="149">
        <f t="shared" si="79"/>
        <v>10</v>
      </c>
      <c r="P129" s="149">
        <f t="shared" si="80"/>
        <v>8</v>
      </c>
      <c r="Q129" s="149">
        <f t="shared" si="81"/>
        <v>7.5</v>
      </c>
      <c r="R129" s="149">
        <f t="shared" si="82"/>
        <v>6</v>
      </c>
      <c r="S129" s="150">
        <f t="shared" si="83"/>
        <v>142</v>
      </c>
      <c r="T129" s="149">
        <f t="shared" si="84"/>
        <v>8</v>
      </c>
      <c r="U129" s="149">
        <f t="shared" si="85"/>
        <v>7.5</v>
      </c>
      <c r="V129" s="150">
        <f t="shared" si="86"/>
        <v>106.5</v>
      </c>
      <c r="W129" s="149">
        <f t="shared" si="87"/>
        <v>7.5</v>
      </c>
      <c r="X129" s="151">
        <f t="shared" si="88"/>
        <v>85.2</v>
      </c>
    </row>
    <row r="130" spans="2:24" ht="15" customHeight="1" x14ac:dyDescent="0.25">
      <c r="B130" s="63" t="s">
        <v>392</v>
      </c>
      <c r="C130" s="64">
        <v>24</v>
      </c>
      <c r="D130" s="67" t="s">
        <v>404</v>
      </c>
      <c r="E130" s="8" t="s">
        <v>215</v>
      </c>
      <c r="F130" s="8" t="s">
        <v>375</v>
      </c>
      <c r="G130" s="65">
        <v>14</v>
      </c>
      <c r="H130" s="61">
        <v>2</v>
      </c>
      <c r="I130" s="76">
        <f t="shared" si="71"/>
        <v>16</v>
      </c>
      <c r="J130" s="148">
        <f t="shared" si="74"/>
        <v>8.4</v>
      </c>
      <c r="K130" s="149">
        <f t="shared" si="75"/>
        <v>11.200000000000001</v>
      </c>
      <c r="L130" s="149">
        <f t="shared" si="76"/>
        <v>14</v>
      </c>
      <c r="M130" s="149">
        <f t="shared" si="77"/>
        <v>11.200000000000001</v>
      </c>
      <c r="N130" s="149">
        <f t="shared" si="78"/>
        <v>10.5</v>
      </c>
      <c r="O130" s="149">
        <f t="shared" si="79"/>
        <v>14</v>
      </c>
      <c r="P130" s="149">
        <f t="shared" si="80"/>
        <v>11.200000000000001</v>
      </c>
      <c r="Q130" s="149">
        <f t="shared" si="81"/>
        <v>10.5</v>
      </c>
      <c r="R130" s="149">
        <f t="shared" si="82"/>
        <v>8.4</v>
      </c>
      <c r="S130" s="150">
        <f t="shared" si="83"/>
        <v>198.80000000000004</v>
      </c>
      <c r="T130" s="149">
        <f t="shared" si="84"/>
        <v>11.200000000000001</v>
      </c>
      <c r="U130" s="149">
        <f t="shared" si="85"/>
        <v>10.5</v>
      </c>
      <c r="V130" s="150">
        <f t="shared" si="86"/>
        <v>149.10000000000002</v>
      </c>
      <c r="W130" s="149">
        <f t="shared" si="87"/>
        <v>10.5</v>
      </c>
      <c r="X130" s="151">
        <f t="shared" si="88"/>
        <v>119.28000000000002</v>
      </c>
    </row>
    <row r="131" spans="2:24" ht="15" customHeight="1" x14ac:dyDescent="0.25">
      <c r="B131" s="68" t="s">
        <v>393</v>
      </c>
      <c r="C131" s="64">
        <v>21</v>
      </c>
      <c r="D131" s="67" t="s">
        <v>404</v>
      </c>
      <c r="E131" s="8" t="s">
        <v>394</v>
      </c>
      <c r="F131" s="8" t="s">
        <v>216</v>
      </c>
      <c r="G131" s="65">
        <v>8</v>
      </c>
      <c r="H131" s="61">
        <v>2</v>
      </c>
      <c r="I131" s="76">
        <f t="shared" si="71"/>
        <v>10</v>
      </c>
      <c r="J131" s="148">
        <f t="shared" si="74"/>
        <v>4.8</v>
      </c>
      <c r="K131" s="149">
        <f t="shared" si="75"/>
        <v>6.4</v>
      </c>
      <c r="L131" s="149">
        <f t="shared" si="76"/>
        <v>8</v>
      </c>
      <c r="M131" s="149">
        <f t="shared" si="77"/>
        <v>6.4</v>
      </c>
      <c r="N131" s="149">
        <f t="shared" si="78"/>
        <v>6</v>
      </c>
      <c r="O131" s="149">
        <f t="shared" si="79"/>
        <v>8</v>
      </c>
      <c r="P131" s="149">
        <f t="shared" si="80"/>
        <v>6.4</v>
      </c>
      <c r="Q131" s="149">
        <f t="shared" si="81"/>
        <v>6</v>
      </c>
      <c r="R131" s="149">
        <f t="shared" si="82"/>
        <v>4.8</v>
      </c>
      <c r="S131" s="150">
        <f t="shared" si="83"/>
        <v>113.6</v>
      </c>
      <c r="T131" s="149">
        <f t="shared" si="84"/>
        <v>6.4</v>
      </c>
      <c r="U131" s="149">
        <f t="shared" si="85"/>
        <v>6</v>
      </c>
      <c r="V131" s="150">
        <f t="shared" si="86"/>
        <v>85.199999999999989</v>
      </c>
      <c r="W131" s="149">
        <f t="shared" si="87"/>
        <v>6</v>
      </c>
      <c r="X131" s="151">
        <f t="shared" si="88"/>
        <v>68.16</v>
      </c>
    </row>
    <row r="132" spans="2:24" ht="15" customHeight="1" x14ac:dyDescent="0.25">
      <c r="B132" s="77">
        <v>300</v>
      </c>
      <c r="C132" s="7">
        <v>28.24</v>
      </c>
      <c r="D132" s="69" t="s">
        <v>11</v>
      </c>
      <c r="E132" s="79" t="s">
        <v>283</v>
      </c>
      <c r="F132" s="80" t="s">
        <v>284</v>
      </c>
      <c r="G132" s="70">
        <v>20</v>
      </c>
      <c r="H132" s="61">
        <v>3</v>
      </c>
      <c r="I132" s="76">
        <f t="shared" si="71"/>
        <v>23</v>
      </c>
      <c r="J132" s="148">
        <f t="shared" si="74"/>
        <v>12</v>
      </c>
      <c r="K132" s="149">
        <f t="shared" si="75"/>
        <v>16</v>
      </c>
      <c r="L132" s="149">
        <f t="shared" si="76"/>
        <v>20</v>
      </c>
      <c r="M132" s="149">
        <f t="shared" si="77"/>
        <v>16</v>
      </c>
      <c r="N132" s="149">
        <f t="shared" si="78"/>
        <v>15</v>
      </c>
      <c r="O132" s="149">
        <f t="shared" si="79"/>
        <v>20</v>
      </c>
      <c r="P132" s="149">
        <f t="shared" si="80"/>
        <v>16</v>
      </c>
      <c r="Q132" s="149">
        <f t="shared" si="81"/>
        <v>15</v>
      </c>
      <c r="R132" s="149">
        <f t="shared" si="82"/>
        <v>12</v>
      </c>
      <c r="S132" s="150">
        <f t="shared" si="83"/>
        <v>284</v>
      </c>
      <c r="T132" s="149">
        <f t="shared" si="84"/>
        <v>16</v>
      </c>
      <c r="U132" s="149">
        <f t="shared" si="85"/>
        <v>15</v>
      </c>
      <c r="V132" s="150">
        <f t="shared" si="86"/>
        <v>213</v>
      </c>
      <c r="W132" s="149">
        <f t="shared" si="87"/>
        <v>15</v>
      </c>
      <c r="X132" s="151">
        <f t="shared" si="88"/>
        <v>170.4</v>
      </c>
    </row>
    <row r="133" spans="2:24" ht="15" customHeight="1" x14ac:dyDescent="0.25">
      <c r="B133" s="77">
        <v>301</v>
      </c>
      <c r="C133" s="7">
        <v>21.18</v>
      </c>
      <c r="D133" s="69" t="s">
        <v>288</v>
      </c>
      <c r="E133" s="80" t="s">
        <v>285</v>
      </c>
      <c r="F133" s="80" t="s">
        <v>286</v>
      </c>
      <c r="G133" s="70">
        <v>22</v>
      </c>
      <c r="H133" s="61">
        <v>3</v>
      </c>
      <c r="I133" s="76">
        <f t="shared" si="71"/>
        <v>25</v>
      </c>
      <c r="J133" s="148">
        <f t="shared" si="74"/>
        <v>13.2</v>
      </c>
      <c r="K133" s="149">
        <f t="shared" si="75"/>
        <v>17.600000000000001</v>
      </c>
      <c r="L133" s="149">
        <f t="shared" si="76"/>
        <v>22</v>
      </c>
      <c r="M133" s="149">
        <f t="shared" si="77"/>
        <v>17.600000000000001</v>
      </c>
      <c r="N133" s="149">
        <f t="shared" si="78"/>
        <v>16.5</v>
      </c>
      <c r="O133" s="149">
        <f t="shared" si="79"/>
        <v>22</v>
      </c>
      <c r="P133" s="149">
        <f t="shared" si="80"/>
        <v>17.600000000000001</v>
      </c>
      <c r="Q133" s="149">
        <f t="shared" si="81"/>
        <v>16.5</v>
      </c>
      <c r="R133" s="149">
        <f t="shared" si="82"/>
        <v>13.2</v>
      </c>
      <c r="S133" s="150">
        <f t="shared" si="83"/>
        <v>312.39999999999998</v>
      </c>
      <c r="T133" s="149">
        <f t="shared" si="84"/>
        <v>17.600000000000001</v>
      </c>
      <c r="U133" s="149">
        <f t="shared" si="85"/>
        <v>16.5</v>
      </c>
      <c r="V133" s="150">
        <f t="shared" si="86"/>
        <v>234.29999999999998</v>
      </c>
      <c r="W133" s="149">
        <f t="shared" si="87"/>
        <v>16.5</v>
      </c>
      <c r="X133" s="151">
        <f t="shared" si="88"/>
        <v>187.43999999999997</v>
      </c>
    </row>
    <row r="134" spans="2:24" ht="15" customHeight="1" x14ac:dyDescent="0.25">
      <c r="B134" s="77">
        <v>302</v>
      </c>
      <c r="C134" s="7">
        <v>38.82</v>
      </c>
      <c r="D134" s="69" t="s">
        <v>11</v>
      </c>
      <c r="E134" s="188" t="s">
        <v>287</v>
      </c>
      <c r="F134" s="188" t="s">
        <v>284</v>
      </c>
      <c r="G134" s="70">
        <v>22</v>
      </c>
      <c r="H134" s="61">
        <v>3</v>
      </c>
      <c r="I134" s="76">
        <f t="shared" si="71"/>
        <v>25</v>
      </c>
      <c r="J134" s="148">
        <f t="shared" si="74"/>
        <v>13.2</v>
      </c>
      <c r="K134" s="149">
        <f t="shared" si="75"/>
        <v>17.600000000000001</v>
      </c>
      <c r="L134" s="149">
        <f t="shared" si="76"/>
        <v>22</v>
      </c>
      <c r="M134" s="149">
        <f t="shared" si="77"/>
        <v>17.600000000000001</v>
      </c>
      <c r="N134" s="149">
        <f t="shared" si="78"/>
        <v>16.5</v>
      </c>
      <c r="O134" s="149">
        <f t="shared" si="79"/>
        <v>22</v>
      </c>
      <c r="P134" s="149">
        <f t="shared" si="80"/>
        <v>17.600000000000001</v>
      </c>
      <c r="Q134" s="149">
        <f t="shared" si="81"/>
        <v>16.5</v>
      </c>
      <c r="R134" s="149">
        <f t="shared" si="82"/>
        <v>13.2</v>
      </c>
      <c r="S134" s="150">
        <f t="shared" si="83"/>
        <v>312.39999999999998</v>
      </c>
      <c r="T134" s="149">
        <f t="shared" si="84"/>
        <v>17.600000000000001</v>
      </c>
      <c r="U134" s="149">
        <f t="shared" si="85"/>
        <v>16.5</v>
      </c>
      <c r="V134" s="150">
        <f t="shared" si="86"/>
        <v>234.29999999999998</v>
      </c>
      <c r="W134" s="149">
        <f t="shared" si="87"/>
        <v>16.5</v>
      </c>
      <c r="X134" s="151">
        <f t="shared" si="88"/>
        <v>187.43999999999997</v>
      </c>
    </row>
    <row r="135" spans="2:24" ht="15" customHeight="1" thickBot="1" x14ac:dyDescent="0.3">
      <c r="B135" s="71">
        <v>303</v>
      </c>
      <c r="C135" s="14">
        <v>21.18</v>
      </c>
      <c r="D135" s="72" t="s">
        <v>114</v>
      </c>
      <c r="E135" s="189" t="s">
        <v>285</v>
      </c>
      <c r="F135" s="189" t="s">
        <v>113</v>
      </c>
      <c r="G135" s="73">
        <v>13</v>
      </c>
      <c r="H135" s="74">
        <v>2</v>
      </c>
      <c r="I135" s="78">
        <f>SUM(G135:H135)</f>
        <v>15</v>
      </c>
      <c r="J135" s="152">
        <f>G135*0.6</f>
        <v>7.8</v>
      </c>
      <c r="K135" s="153">
        <f>G135*0.8</f>
        <v>10.4</v>
      </c>
      <c r="L135" s="153">
        <f>G135</f>
        <v>13</v>
      </c>
      <c r="M135" s="153">
        <f>K135</f>
        <v>10.4</v>
      </c>
      <c r="N135" s="153">
        <f>G135*0.75</f>
        <v>9.75</v>
      </c>
      <c r="O135" s="153">
        <f>L135</f>
        <v>13</v>
      </c>
      <c r="P135" s="153">
        <f>M135</f>
        <v>10.4</v>
      </c>
      <c r="Q135" s="153">
        <f>N135</f>
        <v>9.75</v>
      </c>
      <c r="R135" s="153">
        <f>J135</f>
        <v>7.8</v>
      </c>
      <c r="S135" s="154">
        <f>(SUM(J135:R135))*2</f>
        <v>184.6</v>
      </c>
      <c r="T135" s="153">
        <f>P135</f>
        <v>10.4</v>
      </c>
      <c r="U135" s="153">
        <f>Q135</f>
        <v>9.75</v>
      </c>
      <c r="V135" s="154">
        <f>S135*0.75</f>
        <v>138.44999999999999</v>
      </c>
      <c r="W135" s="153">
        <f>U135</f>
        <v>9.75</v>
      </c>
      <c r="X135" s="155">
        <f>S135*0.6</f>
        <v>110.75999999999999</v>
      </c>
    </row>
    <row r="136" spans="2:24" ht="15" customHeight="1" x14ac:dyDescent="0.2">
      <c r="B136" s="1"/>
      <c r="C136" s="1"/>
      <c r="D136" s="1"/>
      <c r="E136" s="113"/>
      <c r="F136" s="113"/>
      <c r="G136" s="113">
        <f>SUM(G111:G135)</f>
        <v>325</v>
      </c>
      <c r="H136" s="113">
        <f>SUM(H111:H135)</f>
        <v>58</v>
      </c>
      <c r="I136" s="113">
        <f>SUM(I111:I134)</f>
        <v>368</v>
      </c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2:24" ht="15" customHeight="1" thickBot="1" x14ac:dyDescent="0.25">
      <c r="B137" s="1"/>
      <c r="C137" s="1"/>
      <c r="D137" s="1"/>
      <c r="E137" s="113"/>
      <c r="F137" s="113"/>
      <c r="G137" s="113"/>
      <c r="H137" s="113"/>
      <c r="I137" s="113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2:24" ht="30.75" thickBot="1" x14ac:dyDescent="0.25">
      <c r="B138" s="1"/>
      <c r="C138" s="1"/>
      <c r="D138" s="1"/>
      <c r="E138" s="113"/>
      <c r="F138" s="113"/>
      <c r="G138" s="113"/>
      <c r="H138" s="113"/>
      <c r="I138" s="113"/>
      <c r="J138" s="502" t="s">
        <v>157</v>
      </c>
      <c r="K138" s="503"/>
      <c r="L138" s="503"/>
      <c r="M138" s="503"/>
      <c r="N138" s="503"/>
      <c r="O138" s="503"/>
      <c r="P138" s="503"/>
      <c r="Q138" s="503"/>
      <c r="R138" s="504"/>
      <c r="S138" s="500" t="s">
        <v>377</v>
      </c>
      <c r="T138" s="505" t="s">
        <v>158</v>
      </c>
      <c r="U138" s="506"/>
      <c r="V138" s="500" t="s">
        <v>378</v>
      </c>
      <c r="W138" s="134" t="s">
        <v>381</v>
      </c>
      <c r="X138" s="500" t="s">
        <v>379</v>
      </c>
    </row>
    <row r="139" spans="2:24" ht="45.75" thickBot="1" x14ac:dyDescent="0.25">
      <c r="B139" s="1" t="s">
        <v>336</v>
      </c>
      <c r="C139" s="498" t="s">
        <v>316</v>
      </c>
      <c r="D139" s="498"/>
      <c r="E139" s="113"/>
      <c r="F139" s="113"/>
      <c r="G139" s="1"/>
      <c r="H139" s="1"/>
      <c r="I139" s="1"/>
      <c r="J139" s="135" t="s">
        <v>159</v>
      </c>
      <c r="K139" s="136" t="s">
        <v>160</v>
      </c>
      <c r="L139" s="137" t="s">
        <v>161</v>
      </c>
      <c r="M139" s="136" t="s">
        <v>162</v>
      </c>
      <c r="N139" s="138" t="s">
        <v>292</v>
      </c>
      <c r="O139" s="137" t="s">
        <v>293</v>
      </c>
      <c r="P139" s="136" t="s">
        <v>294</v>
      </c>
      <c r="Q139" s="138" t="s">
        <v>295</v>
      </c>
      <c r="R139" s="139" t="s">
        <v>296</v>
      </c>
      <c r="S139" s="501"/>
      <c r="T139" s="140" t="s">
        <v>289</v>
      </c>
      <c r="U139" s="141" t="s">
        <v>290</v>
      </c>
      <c r="V139" s="501"/>
      <c r="W139" s="142" t="s">
        <v>291</v>
      </c>
      <c r="X139" s="501"/>
    </row>
    <row r="140" spans="2:24" ht="15" customHeight="1" x14ac:dyDescent="0.2">
      <c r="B140" s="89" t="s">
        <v>313</v>
      </c>
      <c r="C140" s="90">
        <v>23.4</v>
      </c>
      <c r="D140" s="91" t="s">
        <v>365</v>
      </c>
      <c r="E140" s="108" t="s">
        <v>322</v>
      </c>
      <c r="F140" s="109" t="s">
        <v>321</v>
      </c>
      <c r="G140" s="129">
        <v>16</v>
      </c>
      <c r="H140" s="59">
        <v>4</v>
      </c>
      <c r="I140" s="75">
        <f t="shared" ref="I140:I169" si="89">SUM(G140:H140)</f>
        <v>20</v>
      </c>
      <c r="J140" s="144">
        <f>G140*0.6</f>
        <v>9.6</v>
      </c>
      <c r="K140" s="145">
        <f>G140*0.8</f>
        <v>12.8</v>
      </c>
      <c r="L140" s="145">
        <f>G140</f>
        <v>16</v>
      </c>
      <c r="M140" s="145">
        <f>K140</f>
        <v>12.8</v>
      </c>
      <c r="N140" s="145">
        <f>G140*0.75</f>
        <v>12</v>
      </c>
      <c r="O140" s="145">
        <f t="shared" ref="O140:Q142" si="90">L140</f>
        <v>16</v>
      </c>
      <c r="P140" s="145">
        <f t="shared" si="90"/>
        <v>12.8</v>
      </c>
      <c r="Q140" s="145">
        <f t="shared" si="90"/>
        <v>12</v>
      </c>
      <c r="R140" s="145">
        <f>J140</f>
        <v>9.6</v>
      </c>
      <c r="S140" s="146">
        <f>(SUM(J140:R140))*2</f>
        <v>227.2</v>
      </c>
      <c r="T140" s="145">
        <f t="shared" ref="T140:U142" si="91">P140</f>
        <v>12.8</v>
      </c>
      <c r="U140" s="145">
        <f t="shared" si="91"/>
        <v>12</v>
      </c>
      <c r="V140" s="146">
        <f>S140*0.75</f>
        <v>170.39999999999998</v>
      </c>
      <c r="W140" s="145">
        <f>U140</f>
        <v>12</v>
      </c>
      <c r="X140" s="147">
        <f>S140*0.6</f>
        <v>136.32</v>
      </c>
    </row>
    <row r="141" spans="2:24" ht="15" customHeight="1" x14ac:dyDescent="0.2">
      <c r="B141" s="92" t="s">
        <v>314</v>
      </c>
      <c r="C141" s="93">
        <v>23.4</v>
      </c>
      <c r="D141" s="94" t="s">
        <v>319</v>
      </c>
      <c r="E141" s="110" t="s">
        <v>322</v>
      </c>
      <c r="F141" s="49" t="s">
        <v>321</v>
      </c>
      <c r="G141" s="81">
        <v>15</v>
      </c>
      <c r="H141" s="95">
        <v>5</v>
      </c>
      <c r="I141" s="76">
        <f t="shared" si="89"/>
        <v>20</v>
      </c>
      <c r="J141" s="148">
        <f>G141*0.6</f>
        <v>9</v>
      </c>
      <c r="K141" s="149">
        <f>G141*0.8</f>
        <v>12</v>
      </c>
      <c r="L141" s="149">
        <f>G141</f>
        <v>15</v>
      </c>
      <c r="M141" s="149">
        <f>K141</f>
        <v>12</v>
      </c>
      <c r="N141" s="149">
        <f>G141*0.75</f>
        <v>11.25</v>
      </c>
      <c r="O141" s="149">
        <f t="shared" si="90"/>
        <v>15</v>
      </c>
      <c r="P141" s="149">
        <f t="shared" si="90"/>
        <v>12</v>
      </c>
      <c r="Q141" s="149">
        <f t="shared" si="90"/>
        <v>11.25</v>
      </c>
      <c r="R141" s="149">
        <f>J141</f>
        <v>9</v>
      </c>
      <c r="S141" s="150">
        <f>(SUM(J141:R141))*2</f>
        <v>213</v>
      </c>
      <c r="T141" s="149">
        <f t="shared" si="91"/>
        <v>12</v>
      </c>
      <c r="U141" s="149">
        <f t="shared" si="91"/>
        <v>11.25</v>
      </c>
      <c r="V141" s="150">
        <f>S141*0.75</f>
        <v>159.75</v>
      </c>
      <c r="W141" s="149">
        <f>U141</f>
        <v>11.25</v>
      </c>
      <c r="X141" s="151">
        <f>S141*0.6</f>
        <v>127.8</v>
      </c>
    </row>
    <row r="142" spans="2:24" ht="15" customHeight="1" x14ac:dyDescent="0.2">
      <c r="B142" s="92" t="s">
        <v>315</v>
      </c>
      <c r="C142" s="93">
        <v>18.3</v>
      </c>
      <c r="D142" s="94" t="s">
        <v>11</v>
      </c>
      <c r="E142" s="110" t="s">
        <v>322</v>
      </c>
      <c r="F142" s="49" t="s">
        <v>323</v>
      </c>
      <c r="G142" s="81">
        <v>10</v>
      </c>
      <c r="H142" s="95">
        <v>5</v>
      </c>
      <c r="I142" s="76">
        <f t="shared" si="89"/>
        <v>15</v>
      </c>
      <c r="J142" s="148">
        <f>G142*0.6</f>
        <v>6</v>
      </c>
      <c r="K142" s="149">
        <f>G142*0.8</f>
        <v>8</v>
      </c>
      <c r="L142" s="149">
        <f>G142</f>
        <v>10</v>
      </c>
      <c r="M142" s="149">
        <f>K142</f>
        <v>8</v>
      </c>
      <c r="N142" s="149">
        <f>G142*0.75</f>
        <v>7.5</v>
      </c>
      <c r="O142" s="149">
        <f t="shared" si="90"/>
        <v>10</v>
      </c>
      <c r="P142" s="149">
        <f t="shared" si="90"/>
        <v>8</v>
      </c>
      <c r="Q142" s="149">
        <f t="shared" si="90"/>
        <v>7.5</v>
      </c>
      <c r="R142" s="149">
        <f>J142</f>
        <v>6</v>
      </c>
      <c r="S142" s="150">
        <f>(SUM(J142:R142))*2</f>
        <v>142</v>
      </c>
      <c r="T142" s="149">
        <f t="shared" si="91"/>
        <v>8</v>
      </c>
      <c r="U142" s="149">
        <f t="shared" si="91"/>
        <v>7.5</v>
      </c>
      <c r="V142" s="150">
        <f>S142*0.75</f>
        <v>106.5</v>
      </c>
      <c r="W142" s="149">
        <f>U142</f>
        <v>7.5</v>
      </c>
      <c r="X142" s="151">
        <f>S142*0.6</f>
        <v>85.2</v>
      </c>
    </row>
    <row r="143" spans="2:24" ht="15" customHeight="1" x14ac:dyDescent="0.2">
      <c r="B143" s="92" t="s">
        <v>324</v>
      </c>
      <c r="C143" s="93">
        <v>31.4</v>
      </c>
      <c r="D143" s="94" t="s">
        <v>365</v>
      </c>
      <c r="E143" s="110" t="s">
        <v>325</v>
      </c>
      <c r="F143" s="49" t="s">
        <v>323</v>
      </c>
      <c r="G143" s="130">
        <v>24</v>
      </c>
      <c r="H143" s="61">
        <v>5</v>
      </c>
      <c r="I143" s="76">
        <f t="shared" si="89"/>
        <v>29</v>
      </c>
      <c r="J143" s="148">
        <f t="shared" ref="J143:J186" si="92">G143*0.6</f>
        <v>14.399999999999999</v>
      </c>
      <c r="K143" s="149">
        <f t="shared" ref="K143:K186" si="93">G143*0.8</f>
        <v>19.200000000000003</v>
      </c>
      <c r="L143" s="149">
        <f t="shared" ref="L143:L186" si="94">G143</f>
        <v>24</v>
      </c>
      <c r="M143" s="149">
        <f t="shared" ref="M143:M186" si="95">K143</f>
        <v>19.200000000000003</v>
      </c>
      <c r="N143" s="149">
        <f t="shared" ref="N143:N186" si="96">G143*0.75</f>
        <v>18</v>
      </c>
      <c r="O143" s="149">
        <f t="shared" ref="O143:O186" si="97">L143</f>
        <v>24</v>
      </c>
      <c r="P143" s="149">
        <f t="shared" ref="P143:P186" si="98">M143</f>
        <v>19.200000000000003</v>
      </c>
      <c r="Q143" s="149">
        <f t="shared" ref="Q143:Q186" si="99">N143</f>
        <v>18</v>
      </c>
      <c r="R143" s="149">
        <f t="shared" ref="R143:R186" si="100">J143</f>
        <v>14.399999999999999</v>
      </c>
      <c r="S143" s="150">
        <f t="shared" ref="S143:S186" si="101">(SUM(J143:R143))*2</f>
        <v>340.8</v>
      </c>
      <c r="T143" s="149">
        <f t="shared" ref="T143:T186" si="102">P143</f>
        <v>19.200000000000003</v>
      </c>
      <c r="U143" s="149">
        <f t="shared" ref="U143:U186" si="103">Q143</f>
        <v>18</v>
      </c>
      <c r="V143" s="150">
        <f t="shared" ref="V143:V186" si="104">S143*0.75</f>
        <v>255.60000000000002</v>
      </c>
      <c r="W143" s="149">
        <f t="shared" ref="W143:W186" si="105">U143</f>
        <v>18</v>
      </c>
      <c r="X143" s="151">
        <f t="shared" ref="X143:X186" si="106">S143*0.6</f>
        <v>204.48</v>
      </c>
    </row>
    <row r="144" spans="2:24" ht="15" customHeight="1" x14ac:dyDescent="0.2">
      <c r="B144" s="92" t="s">
        <v>326</v>
      </c>
      <c r="C144" s="93">
        <v>33.6</v>
      </c>
      <c r="D144" s="94" t="s">
        <v>365</v>
      </c>
      <c r="E144" s="110" t="s">
        <v>325</v>
      </c>
      <c r="F144" s="49" t="s">
        <v>321</v>
      </c>
      <c r="G144" s="81">
        <v>26</v>
      </c>
      <c r="H144" s="95">
        <v>5</v>
      </c>
      <c r="I144" s="76">
        <f t="shared" si="89"/>
        <v>31</v>
      </c>
      <c r="J144" s="148">
        <f t="shared" si="92"/>
        <v>15.6</v>
      </c>
      <c r="K144" s="149">
        <f t="shared" si="93"/>
        <v>20.8</v>
      </c>
      <c r="L144" s="149">
        <f t="shared" si="94"/>
        <v>26</v>
      </c>
      <c r="M144" s="149">
        <f t="shared" si="95"/>
        <v>20.8</v>
      </c>
      <c r="N144" s="149">
        <f t="shared" si="96"/>
        <v>19.5</v>
      </c>
      <c r="O144" s="149">
        <f t="shared" si="97"/>
        <v>26</v>
      </c>
      <c r="P144" s="149">
        <f t="shared" si="98"/>
        <v>20.8</v>
      </c>
      <c r="Q144" s="149">
        <f t="shared" si="99"/>
        <v>19.5</v>
      </c>
      <c r="R144" s="149">
        <f t="shared" si="100"/>
        <v>15.6</v>
      </c>
      <c r="S144" s="150">
        <f t="shared" si="101"/>
        <v>369.2</v>
      </c>
      <c r="T144" s="149">
        <f t="shared" si="102"/>
        <v>20.8</v>
      </c>
      <c r="U144" s="149">
        <f t="shared" si="103"/>
        <v>19.5</v>
      </c>
      <c r="V144" s="150">
        <f t="shared" si="104"/>
        <v>276.89999999999998</v>
      </c>
      <c r="W144" s="149">
        <f t="shared" si="105"/>
        <v>19.5</v>
      </c>
      <c r="X144" s="151">
        <f t="shared" si="106"/>
        <v>221.51999999999998</v>
      </c>
    </row>
    <row r="145" spans="2:24" ht="15" customHeight="1" x14ac:dyDescent="0.2">
      <c r="B145" s="92" t="s">
        <v>327</v>
      </c>
      <c r="C145" s="93">
        <v>31.4</v>
      </c>
      <c r="D145" s="94" t="s">
        <v>319</v>
      </c>
      <c r="E145" s="110" t="s">
        <v>325</v>
      </c>
      <c r="F145" s="49" t="s">
        <v>323</v>
      </c>
      <c r="G145" s="81">
        <v>14</v>
      </c>
      <c r="H145" s="95">
        <v>6</v>
      </c>
      <c r="I145" s="76">
        <f t="shared" si="89"/>
        <v>20</v>
      </c>
      <c r="J145" s="148">
        <f t="shared" si="92"/>
        <v>8.4</v>
      </c>
      <c r="K145" s="149">
        <f t="shared" si="93"/>
        <v>11.200000000000001</v>
      </c>
      <c r="L145" s="149">
        <f t="shared" si="94"/>
        <v>14</v>
      </c>
      <c r="M145" s="149">
        <f t="shared" si="95"/>
        <v>11.200000000000001</v>
      </c>
      <c r="N145" s="149">
        <f t="shared" si="96"/>
        <v>10.5</v>
      </c>
      <c r="O145" s="149">
        <f t="shared" si="97"/>
        <v>14</v>
      </c>
      <c r="P145" s="149">
        <f t="shared" si="98"/>
        <v>11.200000000000001</v>
      </c>
      <c r="Q145" s="149">
        <f t="shared" si="99"/>
        <v>10.5</v>
      </c>
      <c r="R145" s="149">
        <f t="shared" si="100"/>
        <v>8.4</v>
      </c>
      <c r="S145" s="150">
        <f t="shared" si="101"/>
        <v>198.80000000000004</v>
      </c>
      <c r="T145" s="149">
        <f t="shared" si="102"/>
        <v>11.200000000000001</v>
      </c>
      <c r="U145" s="149">
        <f t="shared" si="103"/>
        <v>10.5</v>
      </c>
      <c r="V145" s="150">
        <f t="shared" si="104"/>
        <v>149.10000000000002</v>
      </c>
      <c r="W145" s="149">
        <f t="shared" si="105"/>
        <v>10.5</v>
      </c>
      <c r="X145" s="151">
        <f t="shared" si="106"/>
        <v>119.28000000000002</v>
      </c>
    </row>
    <row r="146" spans="2:24" ht="15" customHeight="1" x14ac:dyDescent="0.2">
      <c r="B146" s="92" t="s">
        <v>328</v>
      </c>
      <c r="C146" s="93">
        <v>33.6</v>
      </c>
      <c r="D146" s="94" t="s">
        <v>11</v>
      </c>
      <c r="E146" s="110" t="s">
        <v>325</v>
      </c>
      <c r="F146" s="49" t="s">
        <v>321</v>
      </c>
      <c r="G146" s="131">
        <v>16</v>
      </c>
      <c r="H146" s="95">
        <v>4</v>
      </c>
      <c r="I146" s="76">
        <f t="shared" si="89"/>
        <v>20</v>
      </c>
      <c r="J146" s="148">
        <f t="shared" si="92"/>
        <v>9.6</v>
      </c>
      <c r="K146" s="149">
        <f t="shared" si="93"/>
        <v>12.8</v>
      </c>
      <c r="L146" s="149">
        <f t="shared" si="94"/>
        <v>16</v>
      </c>
      <c r="M146" s="149">
        <f t="shared" si="95"/>
        <v>12.8</v>
      </c>
      <c r="N146" s="149">
        <f t="shared" si="96"/>
        <v>12</v>
      </c>
      <c r="O146" s="149">
        <f t="shared" si="97"/>
        <v>16</v>
      </c>
      <c r="P146" s="149">
        <f t="shared" si="98"/>
        <v>12.8</v>
      </c>
      <c r="Q146" s="149">
        <f t="shared" si="99"/>
        <v>12</v>
      </c>
      <c r="R146" s="149">
        <f t="shared" si="100"/>
        <v>9.6</v>
      </c>
      <c r="S146" s="150">
        <f t="shared" si="101"/>
        <v>227.2</v>
      </c>
      <c r="T146" s="149">
        <f t="shared" si="102"/>
        <v>12.8</v>
      </c>
      <c r="U146" s="149">
        <f t="shared" si="103"/>
        <v>12</v>
      </c>
      <c r="V146" s="150">
        <f t="shared" si="104"/>
        <v>170.39999999999998</v>
      </c>
      <c r="W146" s="149">
        <f t="shared" si="105"/>
        <v>12</v>
      </c>
      <c r="X146" s="151">
        <f t="shared" si="106"/>
        <v>136.32</v>
      </c>
    </row>
    <row r="147" spans="2:24" ht="15" customHeight="1" x14ac:dyDescent="0.2">
      <c r="B147" s="96" t="s">
        <v>329</v>
      </c>
      <c r="C147" s="93">
        <v>19</v>
      </c>
      <c r="D147" s="97" t="s">
        <v>404</v>
      </c>
      <c r="E147" s="111" t="s">
        <v>163</v>
      </c>
      <c r="F147" s="112" t="s">
        <v>325</v>
      </c>
      <c r="G147" s="98">
        <v>8</v>
      </c>
      <c r="H147" s="99">
        <v>4</v>
      </c>
      <c r="I147" s="76">
        <f t="shared" si="89"/>
        <v>12</v>
      </c>
      <c r="J147" s="148">
        <f t="shared" si="92"/>
        <v>4.8</v>
      </c>
      <c r="K147" s="149">
        <f t="shared" si="93"/>
        <v>6.4</v>
      </c>
      <c r="L147" s="149">
        <f t="shared" si="94"/>
        <v>8</v>
      </c>
      <c r="M147" s="149">
        <f t="shared" si="95"/>
        <v>6.4</v>
      </c>
      <c r="N147" s="149">
        <f t="shared" si="96"/>
        <v>6</v>
      </c>
      <c r="O147" s="149">
        <f t="shared" si="97"/>
        <v>8</v>
      </c>
      <c r="P147" s="149">
        <f t="shared" si="98"/>
        <v>6.4</v>
      </c>
      <c r="Q147" s="149">
        <f t="shared" si="99"/>
        <v>6</v>
      </c>
      <c r="R147" s="149">
        <f t="shared" si="100"/>
        <v>4.8</v>
      </c>
      <c r="S147" s="150">
        <f t="shared" si="101"/>
        <v>113.6</v>
      </c>
      <c r="T147" s="149">
        <f t="shared" si="102"/>
        <v>6.4</v>
      </c>
      <c r="U147" s="149">
        <f t="shared" si="103"/>
        <v>6</v>
      </c>
      <c r="V147" s="150">
        <f t="shared" si="104"/>
        <v>85.199999999999989</v>
      </c>
      <c r="W147" s="149">
        <f t="shared" si="105"/>
        <v>6</v>
      </c>
      <c r="X147" s="151">
        <f t="shared" si="106"/>
        <v>68.16</v>
      </c>
    </row>
    <row r="148" spans="2:24" ht="15" customHeight="1" x14ac:dyDescent="0.2">
      <c r="B148" s="96" t="s">
        <v>164</v>
      </c>
      <c r="C148" s="93">
        <v>9.3000000000000007</v>
      </c>
      <c r="D148" s="97" t="s">
        <v>404</v>
      </c>
      <c r="E148" s="111" t="s">
        <v>163</v>
      </c>
      <c r="F148" s="112" t="s">
        <v>165</v>
      </c>
      <c r="G148" s="98">
        <v>4</v>
      </c>
      <c r="H148" s="99">
        <v>4</v>
      </c>
      <c r="I148" s="76">
        <f t="shared" si="89"/>
        <v>8</v>
      </c>
      <c r="J148" s="148">
        <f t="shared" si="92"/>
        <v>2.4</v>
      </c>
      <c r="K148" s="149">
        <f t="shared" si="93"/>
        <v>3.2</v>
      </c>
      <c r="L148" s="149">
        <f t="shared" si="94"/>
        <v>4</v>
      </c>
      <c r="M148" s="149">
        <f t="shared" si="95"/>
        <v>3.2</v>
      </c>
      <c r="N148" s="149">
        <f t="shared" si="96"/>
        <v>3</v>
      </c>
      <c r="O148" s="149">
        <f t="shared" si="97"/>
        <v>4</v>
      </c>
      <c r="P148" s="149">
        <f t="shared" si="98"/>
        <v>3.2</v>
      </c>
      <c r="Q148" s="149">
        <f t="shared" si="99"/>
        <v>3</v>
      </c>
      <c r="R148" s="149">
        <f t="shared" si="100"/>
        <v>2.4</v>
      </c>
      <c r="S148" s="150">
        <f t="shared" si="101"/>
        <v>56.8</v>
      </c>
      <c r="T148" s="149">
        <f t="shared" si="102"/>
        <v>3.2</v>
      </c>
      <c r="U148" s="149">
        <f t="shared" si="103"/>
        <v>3</v>
      </c>
      <c r="V148" s="150">
        <f t="shared" si="104"/>
        <v>42.599999999999994</v>
      </c>
      <c r="W148" s="149">
        <f t="shared" si="105"/>
        <v>3</v>
      </c>
      <c r="X148" s="151">
        <f t="shared" si="106"/>
        <v>34.08</v>
      </c>
    </row>
    <row r="149" spans="2:24" ht="15" customHeight="1" x14ac:dyDescent="0.2">
      <c r="B149" s="96" t="s">
        <v>166</v>
      </c>
      <c r="C149" s="93">
        <v>24.4</v>
      </c>
      <c r="D149" s="97" t="s">
        <v>11</v>
      </c>
      <c r="E149" s="111" t="s">
        <v>325</v>
      </c>
      <c r="F149" s="112" t="s">
        <v>77</v>
      </c>
      <c r="G149" s="98">
        <v>10</v>
      </c>
      <c r="H149" s="99">
        <v>1</v>
      </c>
      <c r="I149" s="76">
        <f t="shared" si="89"/>
        <v>11</v>
      </c>
      <c r="J149" s="148">
        <f t="shared" si="92"/>
        <v>6</v>
      </c>
      <c r="K149" s="149">
        <f t="shared" si="93"/>
        <v>8</v>
      </c>
      <c r="L149" s="149">
        <f t="shared" si="94"/>
        <v>10</v>
      </c>
      <c r="M149" s="149">
        <f t="shared" si="95"/>
        <v>8</v>
      </c>
      <c r="N149" s="149">
        <f t="shared" si="96"/>
        <v>7.5</v>
      </c>
      <c r="O149" s="149">
        <f t="shared" si="97"/>
        <v>10</v>
      </c>
      <c r="P149" s="149">
        <f t="shared" si="98"/>
        <v>8</v>
      </c>
      <c r="Q149" s="149">
        <f t="shared" si="99"/>
        <v>7.5</v>
      </c>
      <c r="R149" s="149">
        <f t="shared" si="100"/>
        <v>6</v>
      </c>
      <c r="S149" s="150">
        <f t="shared" si="101"/>
        <v>142</v>
      </c>
      <c r="T149" s="149">
        <f t="shared" si="102"/>
        <v>8</v>
      </c>
      <c r="U149" s="149">
        <f t="shared" si="103"/>
        <v>7.5</v>
      </c>
      <c r="V149" s="150">
        <f t="shared" si="104"/>
        <v>106.5</v>
      </c>
      <c r="W149" s="149">
        <f t="shared" si="105"/>
        <v>7.5</v>
      </c>
      <c r="X149" s="151">
        <f t="shared" si="106"/>
        <v>85.2</v>
      </c>
    </row>
    <row r="150" spans="2:24" ht="15" customHeight="1" x14ac:dyDescent="0.2">
      <c r="B150" s="96" t="s">
        <v>78</v>
      </c>
      <c r="C150" s="93">
        <v>12.3</v>
      </c>
      <c r="D150" s="97" t="s">
        <v>11</v>
      </c>
      <c r="E150" s="111" t="s">
        <v>163</v>
      </c>
      <c r="F150" s="112" t="s">
        <v>77</v>
      </c>
      <c r="G150" s="98">
        <v>6</v>
      </c>
      <c r="H150" s="99">
        <v>1</v>
      </c>
      <c r="I150" s="76">
        <f t="shared" si="89"/>
        <v>7</v>
      </c>
      <c r="J150" s="148">
        <f t="shared" si="92"/>
        <v>3.5999999999999996</v>
      </c>
      <c r="K150" s="149">
        <f t="shared" si="93"/>
        <v>4.8000000000000007</v>
      </c>
      <c r="L150" s="149">
        <f t="shared" si="94"/>
        <v>6</v>
      </c>
      <c r="M150" s="149">
        <f t="shared" si="95"/>
        <v>4.8000000000000007</v>
      </c>
      <c r="N150" s="149">
        <f t="shared" si="96"/>
        <v>4.5</v>
      </c>
      <c r="O150" s="149">
        <f t="shared" si="97"/>
        <v>6</v>
      </c>
      <c r="P150" s="149">
        <f t="shared" si="98"/>
        <v>4.8000000000000007</v>
      </c>
      <c r="Q150" s="149">
        <f t="shared" si="99"/>
        <v>4.5</v>
      </c>
      <c r="R150" s="149">
        <f t="shared" si="100"/>
        <v>3.5999999999999996</v>
      </c>
      <c r="S150" s="150">
        <f t="shared" si="101"/>
        <v>85.2</v>
      </c>
      <c r="T150" s="149">
        <f t="shared" si="102"/>
        <v>4.8000000000000007</v>
      </c>
      <c r="U150" s="149">
        <f t="shared" si="103"/>
        <v>4.5</v>
      </c>
      <c r="V150" s="150">
        <f t="shared" si="104"/>
        <v>63.900000000000006</v>
      </c>
      <c r="W150" s="149">
        <f t="shared" si="105"/>
        <v>4.5</v>
      </c>
      <c r="X150" s="151">
        <f t="shared" si="106"/>
        <v>51.12</v>
      </c>
    </row>
    <row r="151" spans="2:24" ht="15" customHeight="1" x14ac:dyDescent="0.2">
      <c r="B151" s="96" t="s">
        <v>79</v>
      </c>
      <c r="C151" s="93">
        <v>21.9</v>
      </c>
      <c r="D151" s="97" t="s">
        <v>11</v>
      </c>
      <c r="E151" s="111" t="s">
        <v>325</v>
      </c>
      <c r="F151" s="112" t="s">
        <v>80</v>
      </c>
      <c r="G151" s="98">
        <v>10</v>
      </c>
      <c r="H151" s="99">
        <v>2</v>
      </c>
      <c r="I151" s="76">
        <f t="shared" si="89"/>
        <v>12</v>
      </c>
      <c r="J151" s="148">
        <f t="shared" si="92"/>
        <v>6</v>
      </c>
      <c r="K151" s="149">
        <f t="shared" si="93"/>
        <v>8</v>
      </c>
      <c r="L151" s="149">
        <f t="shared" si="94"/>
        <v>10</v>
      </c>
      <c r="M151" s="149">
        <f t="shared" si="95"/>
        <v>8</v>
      </c>
      <c r="N151" s="149">
        <f t="shared" si="96"/>
        <v>7.5</v>
      </c>
      <c r="O151" s="149">
        <f t="shared" si="97"/>
        <v>10</v>
      </c>
      <c r="P151" s="149">
        <f t="shared" si="98"/>
        <v>8</v>
      </c>
      <c r="Q151" s="149">
        <f t="shared" si="99"/>
        <v>7.5</v>
      </c>
      <c r="R151" s="149">
        <f t="shared" si="100"/>
        <v>6</v>
      </c>
      <c r="S151" s="150">
        <f t="shared" si="101"/>
        <v>142</v>
      </c>
      <c r="T151" s="149">
        <f t="shared" si="102"/>
        <v>8</v>
      </c>
      <c r="U151" s="149">
        <f t="shared" si="103"/>
        <v>7.5</v>
      </c>
      <c r="V151" s="150">
        <f t="shared" si="104"/>
        <v>106.5</v>
      </c>
      <c r="W151" s="149">
        <f t="shared" si="105"/>
        <v>7.5</v>
      </c>
      <c r="X151" s="151">
        <f t="shared" si="106"/>
        <v>85.2</v>
      </c>
    </row>
    <row r="152" spans="2:24" ht="15" customHeight="1" x14ac:dyDescent="0.2">
      <c r="B152" s="96" t="s">
        <v>81</v>
      </c>
      <c r="C152" s="93">
        <v>12.6</v>
      </c>
      <c r="D152" s="97" t="s">
        <v>404</v>
      </c>
      <c r="E152" s="111" t="s">
        <v>82</v>
      </c>
      <c r="F152" s="112" t="s">
        <v>317</v>
      </c>
      <c r="G152" s="98">
        <v>6</v>
      </c>
      <c r="H152" s="99">
        <v>4</v>
      </c>
      <c r="I152" s="76">
        <f t="shared" si="89"/>
        <v>10</v>
      </c>
      <c r="J152" s="148">
        <f t="shared" si="92"/>
        <v>3.5999999999999996</v>
      </c>
      <c r="K152" s="149">
        <f t="shared" si="93"/>
        <v>4.8000000000000007</v>
      </c>
      <c r="L152" s="149">
        <f t="shared" si="94"/>
        <v>6</v>
      </c>
      <c r="M152" s="149">
        <f t="shared" si="95"/>
        <v>4.8000000000000007</v>
      </c>
      <c r="N152" s="149">
        <f t="shared" si="96"/>
        <v>4.5</v>
      </c>
      <c r="O152" s="149">
        <f t="shared" si="97"/>
        <v>6</v>
      </c>
      <c r="P152" s="149">
        <f t="shared" si="98"/>
        <v>4.8000000000000007</v>
      </c>
      <c r="Q152" s="149">
        <f t="shared" si="99"/>
        <v>4.5</v>
      </c>
      <c r="R152" s="149">
        <f t="shared" si="100"/>
        <v>3.5999999999999996</v>
      </c>
      <c r="S152" s="150">
        <f t="shared" si="101"/>
        <v>85.2</v>
      </c>
      <c r="T152" s="149">
        <f t="shared" si="102"/>
        <v>4.8000000000000007</v>
      </c>
      <c r="U152" s="149">
        <f t="shared" si="103"/>
        <v>4.5</v>
      </c>
      <c r="V152" s="150">
        <f t="shared" si="104"/>
        <v>63.900000000000006</v>
      </c>
      <c r="W152" s="149">
        <f t="shared" si="105"/>
        <v>4.5</v>
      </c>
      <c r="X152" s="151">
        <f t="shared" si="106"/>
        <v>51.12</v>
      </c>
    </row>
    <row r="153" spans="2:24" ht="15" customHeight="1" x14ac:dyDescent="0.2">
      <c r="B153" s="96" t="s">
        <v>83</v>
      </c>
      <c r="C153" s="93">
        <v>14.7</v>
      </c>
      <c r="D153" s="97" t="s">
        <v>11</v>
      </c>
      <c r="E153" s="111" t="s">
        <v>84</v>
      </c>
      <c r="F153" s="112" t="s">
        <v>317</v>
      </c>
      <c r="G153" s="98">
        <v>8</v>
      </c>
      <c r="H153" s="99">
        <v>2</v>
      </c>
      <c r="I153" s="76">
        <f t="shared" si="89"/>
        <v>10</v>
      </c>
      <c r="J153" s="148">
        <f t="shared" si="92"/>
        <v>4.8</v>
      </c>
      <c r="K153" s="149">
        <f t="shared" si="93"/>
        <v>6.4</v>
      </c>
      <c r="L153" s="149">
        <f t="shared" si="94"/>
        <v>8</v>
      </c>
      <c r="M153" s="149">
        <f t="shared" si="95"/>
        <v>6.4</v>
      </c>
      <c r="N153" s="149">
        <f t="shared" si="96"/>
        <v>6</v>
      </c>
      <c r="O153" s="149">
        <f t="shared" si="97"/>
        <v>8</v>
      </c>
      <c r="P153" s="149">
        <f t="shared" si="98"/>
        <v>6.4</v>
      </c>
      <c r="Q153" s="149">
        <f t="shared" si="99"/>
        <v>6</v>
      </c>
      <c r="R153" s="149">
        <f t="shared" si="100"/>
        <v>4.8</v>
      </c>
      <c r="S153" s="150">
        <f t="shared" si="101"/>
        <v>113.6</v>
      </c>
      <c r="T153" s="149">
        <f t="shared" si="102"/>
        <v>6.4</v>
      </c>
      <c r="U153" s="149">
        <f t="shared" si="103"/>
        <v>6</v>
      </c>
      <c r="V153" s="150">
        <f t="shared" si="104"/>
        <v>85.199999999999989</v>
      </c>
      <c r="W153" s="149">
        <f t="shared" si="105"/>
        <v>6</v>
      </c>
      <c r="X153" s="151">
        <f t="shared" si="106"/>
        <v>68.16</v>
      </c>
    </row>
    <row r="154" spans="2:24" ht="15" customHeight="1" x14ac:dyDescent="0.2">
      <c r="B154" s="96" t="s">
        <v>85</v>
      </c>
      <c r="C154" s="93">
        <v>18.600000000000001</v>
      </c>
      <c r="D154" s="97" t="s">
        <v>11</v>
      </c>
      <c r="E154" s="111" t="s">
        <v>322</v>
      </c>
      <c r="F154" s="112" t="s">
        <v>128</v>
      </c>
      <c r="G154" s="98">
        <v>6</v>
      </c>
      <c r="H154" s="99">
        <v>2</v>
      </c>
      <c r="I154" s="76">
        <f t="shared" si="89"/>
        <v>8</v>
      </c>
      <c r="J154" s="148">
        <f t="shared" si="92"/>
        <v>3.5999999999999996</v>
      </c>
      <c r="K154" s="149">
        <f t="shared" si="93"/>
        <v>4.8000000000000007</v>
      </c>
      <c r="L154" s="149">
        <f t="shared" si="94"/>
        <v>6</v>
      </c>
      <c r="M154" s="149">
        <f t="shared" si="95"/>
        <v>4.8000000000000007</v>
      </c>
      <c r="N154" s="149">
        <f t="shared" si="96"/>
        <v>4.5</v>
      </c>
      <c r="O154" s="149">
        <f t="shared" si="97"/>
        <v>6</v>
      </c>
      <c r="P154" s="149">
        <f t="shared" si="98"/>
        <v>4.8000000000000007</v>
      </c>
      <c r="Q154" s="149">
        <f t="shared" si="99"/>
        <v>4.5</v>
      </c>
      <c r="R154" s="149">
        <f t="shared" si="100"/>
        <v>3.5999999999999996</v>
      </c>
      <c r="S154" s="150">
        <f t="shared" si="101"/>
        <v>85.2</v>
      </c>
      <c r="T154" s="149">
        <f t="shared" si="102"/>
        <v>4.8000000000000007</v>
      </c>
      <c r="U154" s="149">
        <f t="shared" si="103"/>
        <v>4.5</v>
      </c>
      <c r="V154" s="150">
        <f t="shared" si="104"/>
        <v>63.900000000000006</v>
      </c>
      <c r="W154" s="149">
        <f t="shared" si="105"/>
        <v>4.5</v>
      </c>
      <c r="X154" s="151">
        <f t="shared" si="106"/>
        <v>51.12</v>
      </c>
    </row>
    <row r="155" spans="2:24" ht="15" customHeight="1" x14ac:dyDescent="0.2">
      <c r="B155" s="96" t="s">
        <v>129</v>
      </c>
      <c r="C155" s="93">
        <v>21.9</v>
      </c>
      <c r="D155" s="97" t="s">
        <v>11</v>
      </c>
      <c r="E155" s="111" t="s">
        <v>322</v>
      </c>
      <c r="F155" s="112" t="s">
        <v>301</v>
      </c>
      <c r="G155" s="98">
        <v>16</v>
      </c>
      <c r="H155" s="99">
        <v>3</v>
      </c>
      <c r="I155" s="76">
        <f t="shared" si="89"/>
        <v>19</v>
      </c>
      <c r="J155" s="148">
        <f t="shared" si="92"/>
        <v>9.6</v>
      </c>
      <c r="K155" s="149">
        <f t="shared" si="93"/>
        <v>12.8</v>
      </c>
      <c r="L155" s="149">
        <f t="shared" si="94"/>
        <v>16</v>
      </c>
      <c r="M155" s="149">
        <f t="shared" si="95"/>
        <v>12.8</v>
      </c>
      <c r="N155" s="149">
        <f t="shared" si="96"/>
        <v>12</v>
      </c>
      <c r="O155" s="149">
        <f t="shared" si="97"/>
        <v>16</v>
      </c>
      <c r="P155" s="149">
        <f t="shared" si="98"/>
        <v>12.8</v>
      </c>
      <c r="Q155" s="149">
        <f t="shared" si="99"/>
        <v>12</v>
      </c>
      <c r="R155" s="149">
        <f t="shared" si="100"/>
        <v>9.6</v>
      </c>
      <c r="S155" s="150">
        <f t="shared" si="101"/>
        <v>227.2</v>
      </c>
      <c r="T155" s="149">
        <f t="shared" si="102"/>
        <v>12.8</v>
      </c>
      <c r="U155" s="149">
        <f t="shared" si="103"/>
        <v>12</v>
      </c>
      <c r="V155" s="150">
        <f t="shared" si="104"/>
        <v>170.39999999999998</v>
      </c>
      <c r="W155" s="149">
        <f t="shared" si="105"/>
        <v>12</v>
      </c>
      <c r="X155" s="151">
        <f t="shared" si="106"/>
        <v>136.32</v>
      </c>
    </row>
    <row r="156" spans="2:24" ht="15" customHeight="1" x14ac:dyDescent="0.2">
      <c r="B156" s="96" t="s">
        <v>302</v>
      </c>
      <c r="C156" s="93">
        <v>21.6</v>
      </c>
      <c r="D156" s="97" t="s">
        <v>11</v>
      </c>
      <c r="E156" s="111" t="s">
        <v>322</v>
      </c>
      <c r="F156" s="112" t="s">
        <v>303</v>
      </c>
      <c r="G156" s="98">
        <v>10</v>
      </c>
      <c r="H156" s="99">
        <v>3</v>
      </c>
      <c r="I156" s="76">
        <f t="shared" si="89"/>
        <v>13</v>
      </c>
      <c r="J156" s="148">
        <f t="shared" si="92"/>
        <v>6</v>
      </c>
      <c r="K156" s="149">
        <f t="shared" si="93"/>
        <v>8</v>
      </c>
      <c r="L156" s="149">
        <f t="shared" si="94"/>
        <v>10</v>
      </c>
      <c r="M156" s="149">
        <f t="shared" si="95"/>
        <v>8</v>
      </c>
      <c r="N156" s="149">
        <f t="shared" si="96"/>
        <v>7.5</v>
      </c>
      <c r="O156" s="149">
        <f t="shared" si="97"/>
        <v>10</v>
      </c>
      <c r="P156" s="149">
        <f t="shared" si="98"/>
        <v>8</v>
      </c>
      <c r="Q156" s="149">
        <f t="shared" si="99"/>
        <v>7.5</v>
      </c>
      <c r="R156" s="149">
        <f t="shared" si="100"/>
        <v>6</v>
      </c>
      <c r="S156" s="150">
        <f t="shared" si="101"/>
        <v>142</v>
      </c>
      <c r="T156" s="149">
        <f t="shared" si="102"/>
        <v>8</v>
      </c>
      <c r="U156" s="149">
        <f t="shared" si="103"/>
        <v>7.5</v>
      </c>
      <c r="V156" s="150">
        <f t="shared" si="104"/>
        <v>106.5</v>
      </c>
      <c r="W156" s="149">
        <f t="shared" si="105"/>
        <v>7.5</v>
      </c>
      <c r="X156" s="151">
        <f t="shared" si="106"/>
        <v>85.2</v>
      </c>
    </row>
    <row r="157" spans="2:24" ht="15" customHeight="1" x14ac:dyDescent="0.2">
      <c r="B157" s="96" t="s">
        <v>304</v>
      </c>
      <c r="C157" s="93">
        <v>7.6</v>
      </c>
      <c r="D157" s="97" t="s">
        <v>404</v>
      </c>
      <c r="E157" s="111" t="s">
        <v>318</v>
      </c>
      <c r="F157" s="112" t="s">
        <v>305</v>
      </c>
      <c r="G157" s="98">
        <v>6</v>
      </c>
      <c r="H157" s="99">
        <v>2</v>
      </c>
      <c r="I157" s="76">
        <f t="shared" si="89"/>
        <v>8</v>
      </c>
      <c r="J157" s="148">
        <f t="shared" si="92"/>
        <v>3.5999999999999996</v>
      </c>
      <c r="K157" s="149">
        <f t="shared" si="93"/>
        <v>4.8000000000000007</v>
      </c>
      <c r="L157" s="149">
        <f t="shared" si="94"/>
        <v>6</v>
      </c>
      <c r="M157" s="149">
        <f t="shared" si="95"/>
        <v>4.8000000000000007</v>
      </c>
      <c r="N157" s="149">
        <f t="shared" si="96"/>
        <v>4.5</v>
      </c>
      <c r="O157" s="149">
        <f t="shared" si="97"/>
        <v>6</v>
      </c>
      <c r="P157" s="149">
        <f t="shared" si="98"/>
        <v>4.8000000000000007</v>
      </c>
      <c r="Q157" s="149">
        <f t="shared" si="99"/>
        <v>4.5</v>
      </c>
      <c r="R157" s="149">
        <f t="shared" si="100"/>
        <v>3.5999999999999996</v>
      </c>
      <c r="S157" s="150">
        <f t="shared" si="101"/>
        <v>85.2</v>
      </c>
      <c r="T157" s="149">
        <f t="shared" si="102"/>
        <v>4.8000000000000007</v>
      </c>
      <c r="U157" s="149">
        <f t="shared" si="103"/>
        <v>4.5</v>
      </c>
      <c r="V157" s="150">
        <f t="shared" si="104"/>
        <v>63.900000000000006</v>
      </c>
      <c r="W157" s="149">
        <f t="shared" si="105"/>
        <v>4.5</v>
      </c>
      <c r="X157" s="151">
        <f t="shared" si="106"/>
        <v>51.12</v>
      </c>
    </row>
    <row r="158" spans="2:24" ht="15" customHeight="1" x14ac:dyDescent="0.2">
      <c r="B158" s="96" t="s">
        <v>306</v>
      </c>
      <c r="C158" s="93">
        <v>7.6</v>
      </c>
      <c r="D158" s="97" t="s">
        <v>404</v>
      </c>
      <c r="E158" s="111" t="s">
        <v>318</v>
      </c>
      <c r="F158" s="112" t="s">
        <v>86</v>
      </c>
      <c r="G158" s="98">
        <v>6</v>
      </c>
      <c r="H158" s="99">
        <v>2</v>
      </c>
      <c r="I158" s="76">
        <f t="shared" si="89"/>
        <v>8</v>
      </c>
      <c r="J158" s="148">
        <f t="shared" si="92"/>
        <v>3.5999999999999996</v>
      </c>
      <c r="K158" s="149">
        <f t="shared" si="93"/>
        <v>4.8000000000000007</v>
      </c>
      <c r="L158" s="149">
        <f t="shared" si="94"/>
        <v>6</v>
      </c>
      <c r="M158" s="149">
        <f t="shared" si="95"/>
        <v>4.8000000000000007</v>
      </c>
      <c r="N158" s="149">
        <f t="shared" si="96"/>
        <v>4.5</v>
      </c>
      <c r="O158" s="149">
        <f t="shared" si="97"/>
        <v>6</v>
      </c>
      <c r="P158" s="149">
        <f t="shared" si="98"/>
        <v>4.8000000000000007</v>
      </c>
      <c r="Q158" s="149">
        <f t="shared" si="99"/>
        <v>4.5</v>
      </c>
      <c r="R158" s="149">
        <f t="shared" si="100"/>
        <v>3.5999999999999996</v>
      </c>
      <c r="S158" s="150">
        <f t="shared" si="101"/>
        <v>85.2</v>
      </c>
      <c r="T158" s="149">
        <f t="shared" si="102"/>
        <v>4.8000000000000007</v>
      </c>
      <c r="U158" s="149">
        <f t="shared" si="103"/>
        <v>4.5</v>
      </c>
      <c r="V158" s="150">
        <f t="shared" si="104"/>
        <v>63.900000000000006</v>
      </c>
      <c r="W158" s="149">
        <f t="shared" si="105"/>
        <v>4.5</v>
      </c>
      <c r="X158" s="151">
        <f t="shared" si="106"/>
        <v>51.12</v>
      </c>
    </row>
    <row r="159" spans="2:24" ht="15" customHeight="1" x14ac:dyDescent="0.2">
      <c r="B159" s="96" t="s">
        <v>87</v>
      </c>
      <c r="C159" s="93">
        <v>12.7</v>
      </c>
      <c r="D159" s="97" t="s">
        <v>11</v>
      </c>
      <c r="E159" s="111" t="s">
        <v>320</v>
      </c>
      <c r="F159" s="112" t="s">
        <v>88</v>
      </c>
      <c r="G159" s="98">
        <v>6</v>
      </c>
      <c r="H159" s="99">
        <v>4</v>
      </c>
      <c r="I159" s="76">
        <f t="shared" si="89"/>
        <v>10</v>
      </c>
      <c r="J159" s="148">
        <f t="shared" si="92"/>
        <v>3.5999999999999996</v>
      </c>
      <c r="K159" s="149">
        <f t="shared" si="93"/>
        <v>4.8000000000000007</v>
      </c>
      <c r="L159" s="149">
        <f t="shared" si="94"/>
        <v>6</v>
      </c>
      <c r="M159" s="149">
        <f t="shared" si="95"/>
        <v>4.8000000000000007</v>
      </c>
      <c r="N159" s="149">
        <f t="shared" si="96"/>
        <v>4.5</v>
      </c>
      <c r="O159" s="149">
        <f t="shared" si="97"/>
        <v>6</v>
      </c>
      <c r="P159" s="149">
        <f t="shared" si="98"/>
        <v>4.8000000000000007</v>
      </c>
      <c r="Q159" s="149">
        <f t="shared" si="99"/>
        <v>4.5</v>
      </c>
      <c r="R159" s="149">
        <f t="shared" si="100"/>
        <v>3.5999999999999996</v>
      </c>
      <c r="S159" s="150">
        <f t="shared" si="101"/>
        <v>85.2</v>
      </c>
      <c r="T159" s="149">
        <f t="shared" si="102"/>
        <v>4.8000000000000007</v>
      </c>
      <c r="U159" s="149">
        <f t="shared" si="103"/>
        <v>4.5</v>
      </c>
      <c r="V159" s="150">
        <f t="shared" si="104"/>
        <v>63.900000000000006</v>
      </c>
      <c r="W159" s="149">
        <f t="shared" si="105"/>
        <v>4.5</v>
      </c>
      <c r="X159" s="151">
        <f t="shared" si="106"/>
        <v>51.12</v>
      </c>
    </row>
    <row r="160" spans="2:24" ht="15" customHeight="1" x14ac:dyDescent="0.2">
      <c r="B160" s="96" t="s">
        <v>89</v>
      </c>
      <c r="C160" s="93">
        <v>13.1</v>
      </c>
      <c r="D160" s="97" t="s">
        <v>11</v>
      </c>
      <c r="E160" s="111" t="s">
        <v>90</v>
      </c>
      <c r="F160" s="112" t="s">
        <v>320</v>
      </c>
      <c r="G160" s="98">
        <v>6</v>
      </c>
      <c r="H160" s="99">
        <v>4</v>
      </c>
      <c r="I160" s="76">
        <f t="shared" si="89"/>
        <v>10</v>
      </c>
      <c r="J160" s="148">
        <f t="shared" si="92"/>
        <v>3.5999999999999996</v>
      </c>
      <c r="K160" s="149">
        <f t="shared" si="93"/>
        <v>4.8000000000000007</v>
      </c>
      <c r="L160" s="149">
        <f t="shared" si="94"/>
        <v>6</v>
      </c>
      <c r="M160" s="149">
        <f t="shared" si="95"/>
        <v>4.8000000000000007</v>
      </c>
      <c r="N160" s="149">
        <f t="shared" si="96"/>
        <v>4.5</v>
      </c>
      <c r="O160" s="149">
        <f t="shared" si="97"/>
        <v>6</v>
      </c>
      <c r="P160" s="149">
        <f t="shared" si="98"/>
        <v>4.8000000000000007</v>
      </c>
      <c r="Q160" s="149">
        <f t="shared" si="99"/>
        <v>4.5</v>
      </c>
      <c r="R160" s="149">
        <f t="shared" si="100"/>
        <v>3.5999999999999996</v>
      </c>
      <c r="S160" s="150">
        <f t="shared" si="101"/>
        <v>85.2</v>
      </c>
      <c r="T160" s="149">
        <f t="shared" si="102"/>
        <v>4.8000000000000007</v>
      </c>
      <c r="U160" s="149">
        <f t="shared" si="103"/>
        <v>4.5</v>
      </c>
      <c r="V160" s="150">
        <f t="shared" si="104"/>
        <v>63.900000000000006</v>
      </c>
      <c r="W160" s="149">
        <f t="shared" si="105"/>
        <v>4.5</v>
      </c>
      <c r="X160" s="151">
        <f t="shared" si="106"/>
        <v>51.12</v>
      </c>
    </row>
    <row r="161" spans="2:24" ht="15" customHeight="1" x14ac:dyDescent="0.2">
      <c r="B161" s="96" t="s">
        <v>91</v>
      </c>
      <c r="C161" s="93">
        <v>12.1</v>
      </c>
      <c r="D161" s="97" t="s">
        <v>11</v>
      </c>
      <c r="E161" s="111" t="s">
        <v>92</v>
      </c>
      <c r="F161" s="112" t="s">
        <v>320</v>
      </c>
      <c r="G161" s="98">
        <v>6</v>
      </c>
      <c r="H161" s="99">
        <v>2</v>
      </c>
      <c r="I161" s="76">
        <f t="shared" si="89"/>
        <v>8</v>
      </c>
      <c r="J161" s="148">
        <f t="shared" si="92"/>
        <v>3.5999999999999996</v>
      </c>
      <c r="K161" s="149">
        <f t="shared" si="93"/>
        <v>4.8000000000000007</v>
      </c>
      <c r="L161" s="149">
        <f t="shared" si="94"/>
        <v>6</v>
      </c>
      <c r="M161" s="149">
        <f t="shared" si="95"/>
        <v>4.8000000000000007</v>
      </c>
      <c r="N161" s="149">
        <f t="shared" si="96"/>
        <v>4.5</v>
      </c>
      <c r="O161" s="149">
        <f t="shared" si="97"/>
        <v>6</v>
      </c>
      <c r="P161" s="149">
        <f t="shared" si="98"/>
        <v>4.8000000000000007</v>
      </c>
      <c r="Q161" s="149">
        <f t="shared" si="99"/>
        <v>4.5</v>
      </c>
      <c r="R161" s="149">
        <f t="shared" si="100"/>
        <v>3.5999999999999996</v>
      </c>
      <c r="S161" s="150">
        <f t="shared" si="101"/>
        <v>85.2</v>
      </c>
      <c r="T161" s="149">
        <f t="shared" si="102"/>
        <v>4.8000000000000007</v>
      </c>
      <c r="U161" s="149">
        <f t="shared" si="103"/>
        <v>4.5</v>
      </c>
      <c r="V161" s="150">
        <f t="shared" si="104"/>
        <v>63.900000000000006</v>
      </c>
      <c r="W161" s="149">
        <f t="shared" si="105"/>
        <v>4.5</v>
      </c>
      <c r="X161" s="151">
        <f t="shared" si="106"/>
        <v>51.12</v>
      </c>
    </row>
    <row r="162" spans="2:24" ht="15" customHeight="1" x14ac:dyDescent="0.2">
      <c r="B162" s="96" t="s">
        <v>93</v>
      </c>
      <c r="C162" s="93">
        <v>15.6</v>
      </c>
      <c r="D162" s="97" t="s">
        <v>11</v>
      </c>
      <c r="E162" s="111" t="s">
        <v>320</v>
      </c>
      <c r="F162" s="112" t="s">
        <v>94</v>
      </c>
      <c r="G162" s="98">
        <v>12</v>
      </c>
      <c r="H162" s="99">
        <v>4</v>
      </c>
      <c r="I162" s="76">
        <f t="shared" si="89"/>
        <v>16</v>
      </c>
      <c r="J162" s="148">
        <f t="shared" si="92"/>
        <v>7.1999999999999993</v>
      </c>
      <c r="K162" s="149">
        <f t="shared" si="93"/>
        <v>9.6000000000000014</v>
      </c>
      <c r="L162" s="149">
        <f t="shared" si="94"/>
        <v>12</v>
      </c>
      <c r="M162" s="149">
        <f t="shared" si="95"/>
        <v>9.6000000000000014</v>
      </c>
      <c r="N162" s="149">
        <f t="shared" si="96"/>
        <v>9</v>
      </c>
      <c r="O162" s="149">
        <f t="shared" si="97"/>
        <v>12</v>
      </c>
      <c r="P162" s="149">
        <f t="shared" si="98"/>
        <v>9.6000000000000014</v>
      </c>
      <c r="Q162" s="149">
        <f t="shared" si="99"/>
        <v>9</v>
      </c>
      <c r="R162" s="149">
        <f t="shared" si="100"/>
        <v>7.1999999999999993</v>
      </c>
      <c r="S162" s="150">
        <f t="shared" si="101"/>
        <v>170.4</v>
      </c>
      <c r="T162" s="149">
        <f t="shared" si="102"/>
        <v>9.6000000000000014</v>
      </c>
      <c r="U162" s="149">
        <f t="shared" si="103"/>
        <v>9</v>
      </c>
      <c r="V162" s="150">
        <f t="shared" si="104"/>
        <v>127.80000000000001</v>
      </c>
      <c r="W162" s="149">
        <f t="shared" si="105"/>
        <v>9</v>
      </c>
      <c r="X162" s="151">
        <f t="shared" si="106"/>
        <v>102.24</v>
      </c>
    </row>
    <row r="163" spans="2:24" ht="15" customHeight="1" x14ac:dyDescent="0.2">
      <c r="B163" s="96" t="s">
        <v>95</v>
      </c>
      <c r="C163" s="93">
        <v>17.399999999999999</v>
      </c>
      <c r="D163" s="97" t="s">
        <v>11</v>
      </c>
      <c r="E163" s="111" t="s">
        <v>318</v>
      </c>
      <c r="F163" s="112" t="s">
        <v>325</v>
      </c>
      <c r="G163" s="98">
        <v>8</v>
      </c>
      <c r="H163" s="99">
        <v>2</v>
      </c>
      <c r="I163" s="76">
        <f t="shared" si="89"/>
        <v>10</v>
      </c>
      <c r="J163" s="148">
        <f t="shared" si="92"/>
        <v>4.8</v>
      </c>
      <c r="K163" s="149">
        <f t="shared" si="93"/>
        <v>6.4</v>
      </c>
      <c r="L163" s="149">
        <f t="shared" si="94"/>
        <v>8</v>
      </c>
      <c r="M163" s="149">
        <f t="shared" si="95"/>
        <v>6.4</v>
      </c>
      <c r="N163" s="149">
        <f t="shared" si="96"/>
        <v>6</v>
      </c>
      <c r="O163" s="149">
        <f t="shared" si="97"/>
        <v>8</v>
      </c>
      <c r="P163" s="149">
        <f t="shared" si="98"/>
        <v>6.4</v>
      </c>
      <c r="Q163" s="149">
        <f t="shared" si="99"/>
        <v>6</v>
      </c>
      <c r="R163" s="149">
        <f t="shared" si="100"/>
        <v>4.8</v>
      </c>
      <c r="S163" s="150">
        <f t="shared" si="101"/>
        <v>113.6</v>
      </c>
      <c r="T163" s="149">
        <f t="shared" si="102"/>
        <v>6.4</v>
      </c>
      <c r="U163" s="149">
        <f t="shared" si="103"/>
        <v>6</v>
      </c>
      <c r="V163" s="150">
        <f t="shared" si="104"/>
        <v>85.199999999999989</v>
      </c>
      <c r="W163" s="149">
        <f t="shared" si="105"/>
        <v>6</v>
      </c>
      <c r="X163" s="151">
        <f t="shared" si="106"/>
        <v>68.16</v>
      </c>
    </row>
    <row r="164" spans="2:24" ht="15" customHeight="1" x14ac:dyDescent="0.2">
      <c r="B164" s="96" t="s">
        <v>96</v>
      </c>
      <c r="C164" s="93">
        <v>13.6</v>
      </c>
      <c r="D164" s="97" t="s">
        <v>404</v>
      </c>
      <c r="E164" s="111" t="s">
        <v>97</v>
      </c>
      <c r="F164" s="112" t="s">
        <v>321</v>
      </c>
      <c r="G164" s="98">
        <v>8</v>
      </c>
      <c r="H164" s="99">
        <v>3</v>
      </c>
      <c r="I164" s="76">
        <f t="shared" si="89"/>
        <v>11</v>
      </c>
      <c r="J164" s="148">
        <f t="shared" si="92"/>
        <v>4.8</v>
      </c>
      <c r="K164" s="149">
        <f t="shared" si="93"/>
        <v>6.4</v>
      </c>
      <c r="L164" s="149">
        <f t="shared" si="94"/>
        <v>8</v>
      </c>
      <c r="M164" s="149">
        <f t="shared" si="95"/>
        <v>6.4</v>
      </c>
      <c r="N164" s="149">
        <f t="shared" si="96"/>
        <v>6</v>
      </c>
      <c r="O164" s="149">
        <f t="shared" si="97"/>
        <v>8</v>
      </c>
      <c r="P164" s="149">
        <f t="shared" si="98"/>
        <v>6.4</v>
      </c>
      <c r="Q164" s="149">
        <f t="shared" si="99"/>
        <v>6</v>
      </c>
      <c r="R164" s="149">
        <f t="shared" si="100"/>
        <v>4.8</v>
      </c>
      <c r="S164" s="150">
        <f t="shared" si="101"/>
        <v>113.6</v>
      </c>
      <c r="T164" s="149">
        <f t="shared" si="102"/>
        <v>6.4</v>
      </c>
      <c r="U164" s="149">
        <f t="shared" si="103"/>
        <v>6</v>
      </c>
      <c r="V164" s="150">
        <f t="shared" si="104"/>
        <v>85.199999999999989</v>
      </c>
      <c r="W164" s="149">
        <f t="shared" si="105"/>
        <v>6</v>
      </c>
      <c r="X164" s="151">
        <f t="shared" si="106"/>
        <v>68.16</v>
      </c>
    </row>
    <row r="165" spans="2:24" ht="15" customHeight="1" x14ac:dyDescent="0.2">
      <c r="B165" s="96" t="s">
        <v>98</v>
      </c>
      <c r="C165" s="93">
        <v>10.199999999999999</v>
      </c>
      <c r="D165" s="97" t="s">
        <v>404</v>
      </c>
      <c r="E165" s="111" t="s">
        <v>321</v>
      </c>
      <c r="F165" s="112" t="s">
        <v>99</v>
      </c>
      <c r="G165" s="98">
        <v>6</v>
      </c>
      <c r="H165" s="99">
        <v>3</v>
      </c>
      <c r="I165" s="76">
        <f t="shared" si="89"/>
        <v>9</v>
      </c>
      <c r="J165" s="148">
        <f t="shared" si="92"/>
        <v>3.5999999999999996</v>
      </c>
      <c r="K165" s="149">
        <f t="shared" si="93"/>
        <v>4.8000000000000007</v>
      </c>
      <c r="L165" s="149">
        <f t="shared" si="94"/>
        <v>6</v>
      </c>
      <c r="M165" s="149">
        <f t="shared" si="95"/>
        <v>4.8000000000000007</v>
      </c>
      <c r="N165" s="149">
        <f t="shared" si="96"/>
        <v>4.5</v>
      </c>
      <c r="O165" s="149">
        <f t="shared" si="97"/>
        <v>6</v>
      </c>
      <c r="P165" s="149">
        <f t="shared" si="98"/>
        <v>4.8000000000000007</v>
      </c>
      <c r="Q165" s="149">
        <f t="shared" si="99"/>
        <v>4.5</v>
      </c>
      <c r="R165" s="149">
        <f t="shared" si="100"/>
        <v>3.5999999999999996</v>
      </c>
      <c r="S165" s="150">
        <f t="shared" si="101"/>
        <v>85.2</v>
      </c>
      <c r="T165" s="149">
        <f t="shared" si="102"/>
        <v>4.8000000000000007</v>
      </c>
      <c r="U165" s="149">
        <f t="shared" si="103"/>
        <v>4.5</v>
      </c>
      <c r="V165" s="150">
        <f t="shared" si="104"/>
        <v>63.900000000000006</v>
      </c>
      <c r="W165" s="149">
        <f t="shared" si="105"/>
        <v>4.5</v>
      </c>
      <c r="X165" s="151">
        <f t="shared" si="106"/>
        <v>51.12</v>
      </c>
    </row>
    <row r="166" spans="2:24" ht="15" customHeight="1" x14ac:dyDescent="0.2">
      <c r="B166" s="96" t="s">
        <v>100</v>
      </c>
      <c r="C166" s="93">
        <v>10.199999999999999</v>
      </c>
      <c r="D166" s="97" t="s">
        <v>404</v>
      </c>
      <c r="E166" s="111" t="s">
        <v>321</v>
      </c>
      <c r="F166" s="112" t="s">
        <v>101</v>
      </c>
      <c r="G166" s="98">
        <v>6</v>
      </c>
      <c r="H166" s="99">
        <v>3</v>
      </c>
      <c r="I166" s="76">
        <f t="shared" si="89"/>
        <v>9</v>
      </c>
      <c r="J166" s="148">
        <f t="shared" si="92"/>
        <v>3.5999999999999996</v>
      </c>
      <c r="K166" s="149">
        <f t="shared" si="93"/>
        <v>4.8000000000000007</v>
      </c>
      <c r="L166" s="149">
        <f t="shared" si="94"/>
        <v>6</v>
      </c>
      <c r="M166" s="149">
        <f t="shared" si="95"/>
        <v>4.8000000000000007</v>
      </c>
      <c r="N166" s="149">
        <f t="shared" si="96"/>
        <v>4.5</v>
      </c>
      <c r="O166" s="149">
        <f t="shared" si="97"/>
        <v>6</v>
      </c>
      <c r="P166" s="149">
        <f t="shared" si="98"/>
        <v>4.8000000000000007</v>
      </c>
      <c r="Q166" s="149">
        <f t="shared" si="99"/>
        <v>4.5</v>
      </c>
      <c r="R166" s="149">
        <f t="shared" si="100"/>
        <v>3.5999999999999996</v>
      </c>
      <c r="S166" s="150">
        <f t="shared" si="101"/>
        <v>85.2</v>
      </c>
      <c r="T166" s="149">
        <f t="shared" si="102"/>
        <v>4.8000000000000007</v>
      </c>
      <c r="U166" s="149">
        <f t="shared" si="103"/>
        <v>4.5</v>
      </c>
      <c r="V166" s="150">
        <f t="shared" si="104"/>
        <v>63.900000000000006</v>
      </c>
      <c r="W166" s="149">
        <f t="shared" si="105"/>
        <v>4.5</v>
      </c>
      <c r="X166" s="151">
        <f t="shared" si="106"/>
        <v>51.12</v>
      </c>
    </row>
    <row r="167" spans="2:24" ht="15" customHeight="1" x14ac:dyDescent="0.2">
      <c r="B167" s="96" t="s">
        <v>102</v>
      </c>
      <c r="C167" s="93">
        <v>15.2</v>
      </c>
      <c r="D167" s="97" t="s">
        <v>404</v>
      </c>
      <c r="E167" s="111" t="s">
        <v>103</v>
      </c>
      <c r="F167" s="112" t="s">
        <v>321</v>
      </c>
      <c r="G167" s="98">
        <v>8</v>
      </c>
      <c r="H167" s="99">
        <v>3</v>
      </c>
      <c r="I167" s="76">
        <f t="shared" si="89"/>
        <v>11</v>
      </c>
      <c r="J167" s="148">
        <f t="shared" si="92"/>
        <v>4.8</v>
      </c>
      <c r="K167" s="149">
        <f t="shared" si="93"/>
        <v>6.4</v>
      </c>
      <c r="L167" s="149">
        <f t="shared" si="94"/>
        <v>8</v>
      </c>
      <c r="M167" s="149">
        <f t="shared" si="95"/>
        <v>6.4</v>
      </c>
      <c r="N167" s="149">
        <f t="shared" si="96"/>
        <v>6</v>
      </c>
      <c r="O167" s="149">
        <f t="shared" si="97"/>
        <v>8</v>
      </c>
      <c r="P167" s="149">
        <f t="shared" si="98"/>
        <v>6.4</v>
      </c>
      <c r="Q167" s="149">
        <f t="shared" si="99"/>
        <v>6</v>
      </c>
      <c r="R167" s="149">
        <f t="shared" si="100"/>
        <v>4.8</v>
      </c>
      <c r="S167" s="150">
        <f t="shared" si="101"/>
        <v>113.6</v>
      </c>
      <c r="T167" s="149">
        <f t="shared" si="102"/>
        <v>6.4</v>
      </c>
      <c r="U167" s="149">
        <f t="shared" si="103"/>
        <v>6</v>
      </c>
      <c r="V167" s="150">
        <f t="shared" si="104"/>
        <v>85.199999999999989</v>
      </c>
      <c r="W167" s="149">
        <f t="shared" si="105"/>
        <v>6</v>
      </c>
      <c r="X167" s="151">
        <f t="shared" si="106"/>
        <v>68.16</v>
      </c>
    </row>
    <row r="168" spans="2:24" ht="15" customHeight="1" x14ac:dyDescent="0.2">
      <c r="B168" s="96" t="s">
        <v>104</v>
      </c>
      <c r="C168" s="93">
        <v>14.1</v>
      </c>
      <c r="D168" s="97" t="s">
        <v>11</v>
      </c>
      <c r="E168" s="111" t="s">
        <v>321</v>
      </c>
      <c r="F168" s="112" t="s">
        <v>105</v>
      </c>
      <c r="G168" s="98">
        <v>6</v>
      </c>
      <c r="H168" s="99">
        <v>4</v>
      </c>
      <c r="I168" s="76">
        <f t="shared" si="89"/>
        <v>10</v>
      </c>
      <c r="J168" s="148">
        <f t="shared" si="92"/>
        <v>3.5999999999999996</v>
      </c>
      <c r="K168" s="149">
        <f t="shared" si="93"/>
        <v>4.8000000000000007</v>
      </c>
      <c r="L168" s="149">
        <f t="shared" si="94"/>
        <v>6</v>
      </c>
      <c r="M168" s="149">
        <f t="shared" si="95"/>
        <v>4.8000000000000007</v>
      </c>
      <c r="N168" s="149">
        <f t="shared" si="96"/>
        <v>4.5</v>
      </c>
      <c r="O168" s="149">
        <f t="shared" si="97"/>
        <v>6</v>
      </c>
      <c r="P168" s="149">
        <f t="shared" si="98"/>
        <v>4.8000000000000007</v>
      </c>
      <c r="Q168" s="149">
        <f t="shared" si="99"/>
        <v>4.5</v>
      </c>
      <c r="R168" s="149">
        <f t="shared" si="100"/>
        <v>3.5999999999999996</v>
      </c>
      <c r="S168" s="150">
        <f t="shared" si="101"/>
        <v>85.2</v>
      </c>
      <c r="T168" s="149">
        <f t="shared" si="102"/>
        <v>4.8000000000000007</v>
      </c>
      <c r="U168" s="149">
        <f t="shared" si="103"/>
        <v>4.5</v>
      </c>
      <c r="V168" s="150">
        <f t="shared" si="104"/>
        <v>63.900000000000006</v>
      </c>
      <c r="W168" s="149">
        <f t="shared" si="105"/>
        <v>4.5</v>
      </c>
      <c r="X168" s="151">
        <f t="shared" si="106"/>
        <v>51.12</v>
      </c>
    </row>
    <row r="169" spans="2:24" ht="15" customHeight="1" x14ac:dyDescent="0.2">
      <c r="B169" s="96" t="s">
        <v>106</v>
      </c>
      <c r="C169" s="93">
        <v>13</v>
      </c>
      <c r="D169" s="97" t="s">
        <v>11</v>
      </c>
      <c r="E169" s="111" t="s">
        <v>323</v>
      </c>
      <c r="F169" s="112" t="s">
        <v>107</v>
      </c>
      <c r="G169" s="98">
        <v>6</v>
      </c>
      <c r="H169" s="99">
        <v>4</v>
      </c>
      <c r="I169" s="76">
        <f t="shared" si="89"/>
        <v>10</v>
      </c>
      <c r="J169" s="148">
        <f t="shared" si="92"/>
        <v>3.5999999999999996</v>
      </c>
      <c r="K169" s="149">
        <f t="shared" si="93"/>
        <v>4.8000000000000007</v>
      </c>
      <c r="L169" s="149">
        <f t="shared" si="94"/>
        <v>6</v>
      </c>
      <c r="M169" s="149">
        <f t="shared" si="95"/>
        <v>4.8000000000000007</v>
      </c>
      <c r="N169" s="149">
        <f t="shared" si="96"/>
        <v>4.5</v>
      </c>
      <c r="O169" s="149">
        <f t="shared" si="97"/>
        <v>6</v>
      </c>
      <c r="P169" s="149">
        <f t="shared" si="98"/>
        <v>4.8000000000000007</v>
      </c>
      <c r="Q169" s="149">
        <f t="shared" si="99"/>
        <v>4.5</v>
      </c>
      <c r="R169" s="149">
        <f t="shared" si="100"/>
        <v>3.5999999999999996</v>
      </c>
      <c r="S169" s="150">
        <f t="shared" si="101"/>
        <v>85.2</v>
      </c>
      <c r="T169" s="149">
        <f t="shared" si="102"/>
        <v>4.8000000000000007</v>
      </c>
      <c r="U169" s="149">
        <f t="shared" si="103"/>
        <v>4.5</v>
      </c>
      <c r="V169" s="150">
        <f t="shared" si="104"/>
        <v>63.900000000000006</v>
      </c>
      <c r="W169" s="149">
        <f t="shared" si="105"/>
        <v>4.5</v>
      </c>
      <c r="X169" s="151">
        <f t="shared" si="106"/>
        <v>51.12</v>
      </c>
    </row>
    <row r="170" spans="2:24" ht="15" customHeight="1" x14ac:dyDescent="0.25">
      <c r="B170" s="100" t="s">
        <v>272</v>
      </c>
      <c r="C170" s="106">
        <v>15.29</v>
      </c>
      <c r="D170" s="101" t="s">
        <v>365</v>
      </c>
      <c r="E170" s="115" t="s">
        <v>108</v>
      </c>
      <c r="F170" s="116" t="s">
        <v>109</v>
      </c>
      <c r="G170" s="2">
        <v>13</v>
      </c>
      <c r="H170" s="127">
        <v>2</v>
      </c>
      <c r="I170" s="45">
        <v>15</v>
      </c>
      <c r="J170" s="148">
        <f t="shared" si="92"/>
        <v>7.8</v>
      </c>
      <c r="K170" s="149">
        <f t="shared" si="93"/>
        <v>10.4</v>
      </c>
      <c r="L170" s="149">
        <f t="shared" si="94"/>
        <v>13</v>
      </c>
      <c r="M170" s="149">
        <f t="shared" si="95"/>
        <v>10.4</v>
      </c>
      <c r="N170" s="149">
        <f t="shared" si="96"/>
        <v>9.75</v>
      </c>
      <c r="O170" s="149">
        <f t="shared" si="97"/>
        <v>13</v>
      </c>
      <c r="P170" s="149">
        <f t="shared" si="98"/>
        <v>10.4</v>
      </c>
      <c r="Q170" s="149">
        <f t="shared" si="99"/>
        <v>9.75</v>
      </c>
      <c r="R170" s="149">
        <f t="shared" si="100"/>
        <v>7.8</v>
      </c>
      <c r="S170" s="150">
        <f t="shared" si="101"/>
        <v>184.6</v>
      </c>
      <c r="T170" s="149">
        <f t="shared" si="102"/>
        <v>10.4</v>
      </c>
      <c r="U170" s="149">
        <f t="shared" si="103"/>
        <v>9.75</v>
      </c>
      <c r="V170" s="150">
        <f t="shared" si="104"/>
        <v>138.44999999999999</v>
      </c>
      <c r="W170" s="149">
        <f t="shared" si="105"/>
        <v>9.75</v>
      </c>
      <c r="X170" s="151">
        <f t="shared" si="106"/>
        <v>110.75999999999999</v>
      </c>
    </row>
    <row r="171" spans="2:24" ht="15" customHeight="1" x14ac:dyDescent="0.25">
      <c r="B171" s="100" t="s">
        <v>273</v>
      </c>
      <c r="C171" s="106">
        <v>15.29</v>
      </c>
      <c r="D171" s="101" t="s">
        <v>365</v>
      </c>
      <c r="E171" s="116" t="s">
        <v>321</v>
      </c>
      <c r="F171" s="116" t="s">
        <v>110</v>
      </c>
      <c r="G171" s="2">
        <v>13</v>
      </c>
      <c r="H171" s="127">
        <v>2</v>
      </c>
      <c r="I171" s="45">
        <v>15</v>
      </c>
      <c r="J171" s="148">
        <f t="shared" si="92"/>
        <v>7.8</v>
      </c>
      <c r="K171" s="149">
        <f t="shared" si="93"/>
        <v>10.4</v>
      </c>
      <c r="L171" s="149">
        <f t="shared" si="94"/>
        <v>13</v>
      </c>
      <c r="M171" s="149">
        <f t="shared" si="95"/>
        <v>10.4</v>
      </c>
      <c r="N171" s="149">
        <f t="shared" si="96"/>
        <v>9.75</v>
      </c>
      <c r="O171" s="149">
        <f t="shared" si="97"/>
        <v>13</v>
      </c>
      <c r="P171" s="149">
        <f t="shared" si="98"/>
        <v>10.4</v>
      </c>
      <c r="Q171" s="149">
        <f t="shared" si="99"/>
        <v>9.75</v>
      </c>
      <c r="R171" s="149">
        <f t="shared" si="100"/>
        <v>7.8</v>
      </c>
      <c r="S171" s="150">
        <f t="shared" si="101"/>
        <v>184.6</v>
      </c>
      <c r="T171" s="149">
        <f t="shared" si="102"/>
        <v>10.4</v>
      </c>
      <c r="U171" s="149">
        <f t="shared" si="103"/>
        <v>9.75</v>
      </c>
      <c r="V171" s="150">
        <f t="shared" si="104"/>
        <v>138.44999999999999</v>
      </c>
      <c r="W171" s="149">
        <f t="shared" si="105"/>
        <v>9.75</v>
      </c>
      <c r="X171" s="151">
        <f t="shared" si="106"/>
        <v>110.75999999999999</v>
      </c>
    </row>
    <row r="172" spans="2:24" ht="15" customHeight="1" x14ac:dyDescent="0.25">
      <c r="B172" s="100" t="s">
        <v>274</v>
      </c>
      <c r="C172" s="106">
        <v>14.12</v>
      </c>
      <c r="D172" s="101" t="s">
        <v>11</v>
      </c>
      <c r="E172" s="116" t="s">
        <v>321</v>
      </c>
      <c r="F172" s="116" t="s">
        <v>111</v>
      </c>
      <c r="G172" s="2">
        <v>12</v>
      </c>
      <c r="H172" s="127">
        <v>3</v>
      </c>
      <c r="I172" s="45">
        <v>15</v>
      </c>
      <c r="J172" s="148">
        <f t="shared" si="92"/>
        <v>7.1999999999999993</v>
      </c>
      <c r="K172" s="149">
        <f t="shared" si="93"/>
        <v>9.6000000000000014</v>
      </c>
      <c r="L172" s="149">
        <f t="shared" si="94"/>
        <v>12</v>
      </c>
      <c r="M172" s="149">
        <f t="shared" si="95"/>
        <v>9.6000000000000014</v>
      </c>
      <c r="N172" s="149">
        <f t="shared" si="96"/>
        <v>9</v>
      </c>
      <c r="O172" s="149">
        <f t="shared" si="97"/>
        <v>12</v>
      </c>
      <c r="P172" s="149">
        <f t="shared" si="98"/>
        <v>9.6000000000000014</v>
      </c>
      <c r="Q172" s="149">
        <f t="shared" si="99"/>
        <v>9</v>
      </c>
      <c r="R172" s="149">
        <f t="shared" si="100"/>
        <v>7.1999999999999993</v>
      </c>
      <c r="S172" s="150">
        <f t="shared" si="101"/>
        <v>170.4</v>
      </c>
      <c r="T172" s="149">
        <f t="shared" si="102"/>
        <v>9.6000000000000014</v>
      </c>
      <c r="U172" s="149">
        <f t="shared" si="103"/>
        <v>9</v>
      </c>
      <c r="V172" s="150">
        <f t="shared" si="104"/>
        <v>127.80000000000001</v>
      </c>
      <c r="W172" s="149">
        <f t="shared" si="105"/>
        <v>9</v>
      </c>
      <c r="X172" s="151">
        <f t="shared" si="106"/>
        <v>102.24</v>
      </c>
    </row>
    <row r="173" spans="2:24" ht="15" customHeight="1" x14ac:dyDescent="0.25">
      <c r="B173" s="100" t="s">
        <v>275</v>
      </c>
      <c r="C173" s="106">
        <v>13.33</v>
      </c>
      <c r="D173" s="101" t="s">
        <v>11</v>
      </c>
      <c r="E173" s="115" t="s">
        <v>108</v>
      </c>
      <c r="F173" s="116" t="s">
        <v>112</v>
      </c>
      <c r="G173" s="2">
        <v>12</v>
      </c>
      <c r="H173" s="127">
        <v>3</v>
      </c>
      <c r="I173" s="45">
        <v>15</v>
      </c>
      <c r="J173" s="148">
        <f t="shared" si="92"/>
        <v>7.1999999999999993</v>
      </c>
      <c r="K173" s="149">
        <f t="shared" si="93"/>
        <v>9.6000000000000014</v>
      </c>
      <c r="L173" s="149">
        <f t="shared" si="94"/>
        <v>12</v>
      </c>
      <c r="M173" s="149">
        <f t="shared" si="95"/>
        <v>9.6000000000000014</v>
      </c>
      <c r="N173" s="149">
        <f t="shared" si="96"/>
        <v>9</v>
      </c>
      <c r="O173" s="149">
        <f t="shared" si="97"/>
        <v>12</v>
      </c>
      <c r="P173" s="149">
        <f t="shared" si="98"/>
        <v>9.6000000000000014</v>
      </c>
      <c r="Q173" s="149">
        <f t="shared" si="99"/>
        <v>9</v>
      </c>
      <c r="R173" s="149">
        <f t="shared" si="100"/>
        <v>7.1999999999999993</v>
      </c>
      <c r="S173" s="150">
        <f t="shared" si="101"/>
        <v>170.4</v>
      </c>
      <c r="T173" s="149">
        <f t="shared" si="102"/>
        <v>9.6000000000000014</v>
      </c>
      <c r="U173" s="149">
        <f t="shared" si="103"/>
        <v>9</v>
      </c>
      <c r="V173" s="150">
        <f t="shared" si="104"/>
        <v>127.80000000000001</v>
      </c>
      <c r="W173" s="149">
        <f t="shared" si="105"/>
        <v>9</v>
      </c>
      <c r="X173" s="151">
        <f t="shared" si="106"/>
        <v>102.24</v>
      </c>
    </row>
    <row r="174" spans="2:24" ht="15" customHeight="1" x14ac:dyDescent="0.25">
      <c r="B174" s="100" t="s">
        <v>276</v>
      </c>
      <c r="C174" s="106">
        <v>14.44</v>
      </c>
      <c r="D174" s="101" t="s">
        <v>404</v>
      </c>
      <c r="E174" s="115" t="s">
        <v>108</v>
      </c>
      <c r="F174" s="116" t="s">
        <v>0</v>
      </c>
      <c r="G174" s="2">
        <v>12</v>
      </c>
      <c r="H174" s="127">
        <v>3</v>
      </c>
      <c r="I174" s="45">
        <v>15</v>
      </c>
      <c r="J174" s="148">
        <f t="shared" si="92"/>
        <v>7.1999999999999993</v>
      </c>
      <c r="K174" s="149">
        <f t="shared" si="93"/>
        <v>9.6000000000000014</v>
      </c>
      <c r="L174" s="149">
        <f t="shared" si="94"/>
        <v>12</v>
      </c>
      <c r="M174" s="149">
        <f t="shared" si="95"/>
        <v>9.6000000000000014</v>
      </c>
      <c r="N174" s="149">
        <f t="shared" si="96"/>
        <v>9</v>
      </c>
      <c r="O174" s="149">
        <f t="shared" si="97"/>
        <v>12</v>
      </c>
      <c r="P174" s="149">
        <f t="shared" si="98"/>
        <v>9.6000000000000014</v>
      </c>
      <c r="Q174" s="149">
        <f t="shared" si="99"/>
        <v>9</v>
      </c>
      <c r="R174" s="149">
        <f t="shared" si="100"/>
        <v>7.1999999999999993</v>
      </c>
      <c r="S174" s="150">
        <f t="shared" si="101"/>
        <v>170.4</v>
      </c>
      <c r="T174" s="149">
        <f t="shared" si="102"/>
        <v>9.6000000000000014</v>
      </c>
      <c r="U174" s="149">
        <f t="shared" si="103"/>
        <v>9</v>
      </c>
      <c r="V174" s="150">
        <f t="shared" si="104"/>
        <v>127.80000000000001</v>
      </c>
      <c r="W174" s="149">
        <f t="shared" si="105"/>
        <v>9</v>
      </c>
      <c r="X174" s="151">
        <f t="shared" si="106"/>
        <v>102.24</v>
      </c>
    </row>
    <row r="175" spans="2:24" ht="15" customHeight="1" x14ac:dyDescent="0.25">
      <c r="B175" s="100" t="s">
        <v>277</v>
      </c>
      <c r="C175" s="106">
        <v>15.29</v>
      </c>
      <c r="D175" s="101" t="s">
        <v>404</v>
      </c>
      <c r="E175" s="115" t="s">
        <v>108</v>
      </c>
      <c r="F175" s="116" t="s">
        <v>1</v>
      </c>
      <c r="G175" s="2">
        <v>15</v>
      </c>
      <c r="H175" s="127">
        <v>2</v>
      </c>
      <c r="I175" s="45">
        <v>17</v>
      </c>
      <c r="J175" s="148">
        <f t="shared" si="92"/>
        <v>9</v>
      </c>
      <c r="K175" s="149">
        <f t="shared" si="93"/>
        <v>12</v>
      </c>
      <c r="L175" s="149">
        <f t="shared" si="94"/>
        <v>15</v>
      </c>
      <c r="M175" s="149">
        <f t="shared" si="95"/>
        <v>12</v>
      </c>
      <c r="N175" s="149">
        <f t="shared" si="96"/>
        <v>11.25</v>
      </c>
      <c r="O175" s="149">
        <f t="shared" si="97"/>
        <v>15</v>
      </c>
      <c r="P175" s="149">
        <f t="shared" si="98"/>
        <v>12</v>
      </c>
      <c r="Q175" s="149">
        <f t="shared" si="99"/>
        <v>11.25</v>
      </c>
      <c r="R175" s="149">
        <f t="shared" si="100"/>
        <v>9</v>
      </c>
      <c r="S175" s="150">
        <f t="shared" si="101"/>
        <v>213</v>
      </c>
      <c r="T175" s="149">
        <f t="shared" si="102"/>
        <v>12</v>
      </c>
      <c r="U175" s="149">
        <f t="shared" si="103"/>
        <v>11.25</v>
      </c>
      <c r="V175" s="150">
        <f t="shared" si="104"/>
        <v>159.75</v>
      </c>
      <c r="W175" s="149">
        <f t="shared" si="105"/>
        <v>11.25</v>
      </c>
      <c r="X175" s="151">
        <f t="shared" si="106"/>
        <v>127.8</v>
      </c>
    </row>
    <row r="176" spans="2:24" ht="15" customHeight="1" x14ac:dyDescent="0.25">
      <c r="B176" s="103" t="s">
        <v>278</v>
      </c>
      <c r="C176" s="106">
        <v>15.56</v>
      </c>
      <c r="D176" s="101" t="s">
        <v>365</v>
      </c>
      <c r="E176" s="117" t="s">
        <v>2</v>
      </c>
      <c r="F176" s="118" t="s">
        <v>3</v>
      </c>
      <c r="G176" s="2">
        <v>13</v>
      </c>
      <c r="H176" s="127">
        <v>2</v>
      </c>
      <c r="I176" s="45">
        <v>15</v>
      </c>
      <c r="J176" s="148">
        <f t="shared" si="92"/>
        <v>7.8</v>
      </c>
      <c r="K176" s="149">
        <f t="shared" si="93"/>
        <v>10.4</v>
      </c>
      <c r="L176" s="149">
        <f t="shared" si="94"/>
        <v>13</v>
      </c>
      <c r="M176" s="149">
        <f t="shared" si="95"/>
        <v>10.4</v>
      </c>
      <c r="N176" s="149">
        <f t="shared" si="96"/>
        <v>9.75</v>
      </c>
      <c r="O176" s="149">
        <f t="shared" si="97"/>
        <v>13</v>
      </c>
      <c r="P176" s="149">
        <f t="shared" si="98"/>
        <v>10.4</v>
      </c>
      <c r="Q176" s="149">
        <f t="shared" si="99"/>
        <v>9.75</v>
      </c>
      <c r="R176" s="149">
        <f t="shared" si="100"/>
        <v>7.8</v>
      </c>
      <c r="S176" s="150">
        <f t="shared" si="101"/>
        <v>184.6</v>
      </c>
      <c r="T176" s="149">
        <f t="shared" si="102"/>
        <v>10.4</v>
      </c>
      <c r="U176" s="149">
        <f t="shared" si="103"/>
        <v>9.75</v>
      </c>
      <c r="V176" s="150">
        <f t="shared" si="104"/>
        <v>138.44999999999999</v>
      </c>
      <c r="W176" s="149">
        <f t="shared" si="105"/>
        <v>9.75</v>
      </c>
      <c r="X176" s="151">
        <f t="shared" si="106"/>
        <v>110.75999999999999</v>
      </c>
    </row>
    <row r="177" spans="2:24" ht="15" customHeight="1" x14ac:dyDescent="0.25">
      <c r="B177" s="103" t="s">
        <v>279</v>
      </c>
      <c r="C177" s="106">
        <v>14.12</v>
      </c>
      <c r="D177" s="101" t="s">
        <v>365</v>
      </c>
      <c r="E177" s="117" t="s">
        <v>2</v>
      </c>
      <c r="F177" s="118" t="s">
        <v>4</v>
      </c>
      <c r="G177" s="2">
        <v>13</v>
      </c>
      <c r="H177" s="127">
        <v>2</v>
      </c>
      <c r="I177" s="45">
        <v>15</v>
      </c>
      <c r="J177" s="148">
        <f t="shared" si="92"/>
        <v>7.8</v>
      </c>
      <c r="K177" s="149">
        <f t="shared" si="93"/>
        <v>10.4</v>
      </c>
      <c r="L177" s="149">
        <f t="shared" si="94"/>
        <v>13</v>
      </c>
      <c r="M177" s="149">
        <f t="shared" si="95"/>
        <v>10.4</v>
      </c>
      <c r="N177" s="149">
        <f t="shared" si="96"/>
        <v>9.75</v>
      </c>
      <c r="O177" s="149">
        <f t="shared" si="97"/>
        <v>13</v>
      </c>
      <c r="P177" s="149">
        <f t="shared" si="98"/>
        <v>10.4</v>
      </c>
      <c r="Q177" s="149">
        <f t="shared" si="99"/>
        <v>9.75</v>
      </c>
      <c r="R177" s="149">
        <f t="shared" si="100"/>
        <v>7.8</v>
      </c>
      <c r="S177" s="150">
        <f t="shared" si="101"/>
        <v>184.6</v>
      </c>
      <c r="T177" s="149">
        <f t="shared" si="102"/>
        <v>10.4</v>
      </c>
      <c r="U177" s="149">
        <f t="shared" si="103"/>
        <v>9.75</v>
      </c>
      <c r="V177" s="150">
        <f t="shared" si="104"/>
        <v>138.44999999999999</v>
      </c>
      <c r="W177" s="149">
        <f t="shared" si="105"/>
        <v>9.75</v>
      </c>
      <c r="X177" s="151">
        <f t="shared" si="106"/>
        <v>110.75999999999999</v>
      </c>
    </row>
    <row r="178" spans="2:24" ht="15" customHeight="1" x14ac:dyDescent="0.25">
      <c r="B178" s="103" t="s">
        <v>280</v>
      </c>
      <c r="C178" s="106">
        <v>14.12</v>
      </c>
      <c r="D178" s="101" t="s">
        <v>5</v>
      </c>
      <c r="E178" s="117" t="s">
        <v>6</v>
      </c>
      <c r="F178" s="118" t="s">
        <v>7</v>
      </c>
      <c r="G178" s="2">
        <v>7</v>
      </c>
      <c r="H178" s="127">
        <v>3</v>
      </c>
      <c r="I178" s="45">
        <v>10</v>
      </c>
      <c r="J178" s="148">
        <f t="shared" si="92"/>
        <v>4.2</v>
      </c>
      <c r="K178" s="149">
        <f t="shared" si="93"/>
        <v>5.6000000000000005</v>
      </c>
      <c r="L178" s="149">
        <f t="shared" si="94"/>
        <v>7</v>
      </c>
      <c r="M178" s="149">
        <f t="shared" si="95"/>
        <v>5.6000000000000005</v>
      </c>
      <c r="N178" s="149">
        <f t="shared" si="96"/>
        <v>5.25</v>
      </c>
      <c r="O178" s="149">
        <f t="shared" si="97"/>
        <v>7</v>
      </c>
      <c r="P178" s="149">
        <f t="shared" si="98"/>
        <v>5.6000000000000005</v>
      </c>
      <c r="Q178" s="149">
        <f t="shared" si="99"/>
        <v>5.25</v>
      </c>
      <c r="R178" s="149">
        <f t="shared" si="100"/>
        <v>4.2</v>
      </c>
      <c r="S178" s="150">
        <f t="shared" si="101"/>
        <v>99.40000000000002</v>
      </c>
      <c r="T178" s="149">
        <f t="shared" si="102"/>
        <v>5.6000000000000005</v>
      </c>
      <c r="U178" s="149">
        <f t="shared" si="103"/>
        <v>5.25</v>
      </c>
      <c r="V178" s="150">
        <f t="shared" si="104"/>
        <v>74.550000000000011</v>
      </c>
      <c r="W178" s="149">
        <f t="shared" si="105"/>
        <v>5.25</v>
      </c>
      <c r="X178" s="151">
        <f t="shared" si="106"/>
        <v>59.640000000000008</v>
      </c>
    </row>
    <row r="179" spans="2:24" ht="15" customHeight="1" x14ac:dyDescent="0.25">
      <c r="B179" s="103" t="s">
        <v>281</v>
      </c>
      <c r="C179" s="106">
        <v>15.29</v>
      </c>
      <c r="D179" s="101" t="s">
        <v>11</v>
      </c>
      <c r="E179" s="117" t="s">
        <v>317</v>
      </c>
      <c r="F179" s="118" t="s">
        <v>124</v>
      </c>
      <c r="G179" s="2">
        <v>12</v>
      </c>
      <c r="H179" s="127">
        <v>1</v>
      </c>
      <c r="I179" s="45">
        <v>13</v>
      </c>
      <c r="J179" s="148">
        <f t="shared" si="92"/>
        <v>7.1999999999999993</v>
      </c>
      <c r="K179" s="149">
        <f t="shared" si="93"/>
        <v>9.6000000000000014</v>
      </c>
      <c r="L179" s="149">
        <f t="shared" si="94"/>
        <v>12</v>
      </c>
      <c r="M179" s="149">
        <f t="shared" si="95"/>
        <v>9.6000000000000014</v>
      </c>
      <c r="N179" s="149">
        <f t="shared" si="96"/>
        <v>9</v>
      </c>
      <c r="O179" s="149">
        <f t="shared" si="97"/>
        <v>12</v>
      </c>
      <c r="P179" s="149">
        <f t="shared" si="98"/>
        <v>9.6000000000000014</v>
      </c>
      <c r="Q179" s="149">
        <f t="shared" si="99"/>
        <v>9</v>
      </c>
      <c r="R179" s="149">
        <f t="shared" si="100"/>
        <v>7.1999999999999993</v>
      </c>
      <c r="S179" s="150">
        <f t="shared" si="101"/>
        <v>170.4</v>
      </c>
      <c r="T179" s="149">
        <f t="shared" si="102"/>
        <v>9.6000000000000014</v>
      </c>
      <c r="U179" s="149">
        <f t="shared" si="103"/>
        <v>9</v>
      </c>
      <c r="V179" s="150">
        <f t="shared" si="104"/>
        <v>127.80000000000001</v>
      </c>
      <c r="W179" s="149">
        <f t="shared" si="105"/>
        <v>9</v>
      </c>
      <c r="X179" s="151">
        <f t="shared" si="106"/>
        <v>102.24</v>
      </c>
    </row>
    <row r="180" spans="2:24" ht="15" customHeight="1" x14ac:dyDescent="0.25">
      <c r="B180" s="103" t="s">
        <v>282</v>
      </c>
      <c r="C180" s="106">
        <v>15.29</v>
      </c>
      <c r="D180" s="101" t="s">
        <v>11</v>
      </c>
      <c r="E180" s="117" t="s">
        <v>2</v>
      </c>
      <c r="F180" s="118" t="s">
        <v>125</v>
      </c>
      <c r="G180" s="2">
        <v>10</v>
      </c>
      <c r="H180" s="127">
        <v>2</v>
      </c>
      <c r="I180" s="45">
        <v>12</v>
      </c>
      <c r="J180" s="148">
        <f t="shared" si="92"/>
        <v>6</v>
      </c>
      <c r="K180" s="149">
        <f t="shared" si="93"/>
        <v>8</v>
      </c>
      <c r="L180" s="149">
        <f t="shared" si="94"/>
        <v>10</v>
      </c>
      <c r="M180" s="149">
        <f t="shared" si="95"/>
        <v>8</v>
      </c>
      <c r="N180" s="149">
        <f t="shared" si="96"/>
        <v>7.5</v>
      </c>
      <c r="O180" s="149">
        <f t="shared" si="97"/>
        <v>10</v>
      </c>
      <c r="P180" s="149">
        <f t="shared" si="98"/>
        <v>8</v>
      </c>
      <c r="Q180" s="149">
        <f t="shared" si="99"/>
        <v>7.5</v>
      </c>
      <c r="R180" s="149">
        <f t="shared" si="100"/>
        <v>6</v>
      </c>
      <c r="S180" s="150">
        <f t="shared" si="101"/>
        <v>142</v>
      </c>
      <c r="T180" s="149">
        <f t="shared" si="102"/>
        <v>8</v>
      </c>
      <c r="U180" s="149">
        <f t="shared" si="103"/>
        <v>7.5</v>
      </c>
      <c r="V180" s="150">
        <f t="shared" si="104"/>
        <v>106.5</v>
      </c>
      <c r="W180" s="149">
        <f t="shared" si="105"/>
        <v>7.5</v>
      </c>
      <c r="X180" s="151">
        <f t="shared" si="106"/>
        <v>85.2</v>
      </c>
    </row>
    <row r="181" spans="2:24" ht="15" customHeight="1" x14ac:dyDescent="0.25">
      <c r="B181" s="103" t="s">
        <v>151</v>
      </c>
      <c r="C181" s="106">
        <v>16.25</v>
      </c>
      <c r="D181" s="101" t="s">
        <v>404</v>
      </c>
      <c r="E181" s="117" t="s">
        <v>6</v>
      </c>
      <c r="F181" s="118" t="s">
        <v>126</v>
      </c>
      <c r="G181" s="2">
        <v>12</v>
      </c>
      <c r="H181" s="127">
        <v>3</v>
      </c>
      <c r="I181" s="45">
        <v>15</v>
      </c>
      <c r="J181" s="148">
        <f t="shared" si="92"/>
        <v>7.1999999999999993</v>
      </c>
      <c r="K181" s="149">
        <f t="shared" si="93"/>
        <v>9.6000000000000014</v>
      </c>
      <c r="L181" s="149">
        <f t="shared" si="94"/>
        <v>12</v>
      </c>
      <c r="M181" s="149">
        <f t="shared" si="95"/>
        <v>9.6000000000000014</v>
      </c>
      <c r="N181" s="149">
        <f t="shared" si="96"/>
        <v>9</v>
      </c>
      <c r="O181" s="149">
        <f t="shared" si="97"/>
        <v>12</v>
      </c>
      <c r="P181" s="149">
        <f t="shared" si="98"/>
        <v>9.6000000000000014</v>
      </c>
      <c r="Q181" s="149">
        <f t="shared" si="99"/>
        <v>9</v>
      </c>
      <c r="R181" s="149">
        <f t="shared" si="100"/>
        <v>7.1999999999999993</v>
      </c>
      <c r="S181" s="150">
        <f t="shared" si="101"/>
        <v>170.4</v>
      </c>
      <c r="T181" s="149">
        <f t="shared" si="102"/>
        <v>9.6000000000000014</v>
      </c>
      <c r="U181" s="149">
        <f t="shared" si="103"/>
        <v>9</v>
      </c>
      <c r="V181" s="150">
        <f t="shared" si="104"/>
        <v>127.80000000000001</v>
      </c>
      <c r="W181" s="149">
        <f t="shared" si="105"/>
        <v>9</v>
      </c>
      <c r="X181" s="151">
        <f t="shared" si="106"/>
        <v>102.24</v>
      </c>
    </row>
    <row r="182" spans="2:24" ht="15" customHeight="1" x14ac:dyDescent="0.25">
      <c r="B182" s="104" t="s">
        <v>152</v>
      </c>
      <c r="C182" s="106">
        <v>14.44</v>
      </c>
      <c r="D182" s="101" t="s">
        <v>365</v>
      </c>
      <c r="E182" s="119" t="s">
        <v>317</v>
      </c>
      <c r="F182" s="120" t="s">
        <v>127</v>
      </c>
      <c r="G182" s="2">
        <v>13</v>
      </c>
      <c r="H182" s="127">
        <v>2</v>
      </c>
      <c r="I182" s="45">
        <v>15</v>
      </c>
      <c r="J182" s="148">
        <f t="shared" si="92"/>
        <v>7.8</v>
      </c>
      <c r="K182" s="149">
        <f t="shared" si="93"/>
        <v>10.4</v>
      </c>
      <c r="L182" s="149">
        <f t="shared" si="94"/>
        <v>13</v>
      </c>
      <c r="M182" s="149">
        <f t="shared" si="95"/>
        <v>10.4</v>
      </c>
      <c r="N182" s="149">
        <f t="shared" si="96"/>
        <v>9.75</v>
      </c>
      <c r="O182" s="149">
        <f t="shared" si="97"/>
        <v>13</v>
      </c>
      <c r="P182" s="149">
        <f t="shared" si="98"/>
        <v>10.4</v>
      </c>
      <c r="Q182" s="149">
        <f t="shared" si="99"/>
        <v>9.75</v>
      </c>
      <c r="R182" s="149">
        <f t="shared" si="100"/>
        <v>7.8</v>
      </c>
      <c r="S182" s="150">
        <f t="shared" si="101"/>
        <v>184.6</v>
      </c>
      <c r="T182" s="149">
        <f t="shared" si="102"/>
        <v>10.4</v>
      </c>
      <c r="U182" s="149">
        <f t="shared" si="103"/>
        <v>9.75</v>
      </c>
      <c r="V182" s="150">
        <f t="shared" si="104"/>
        <v>138.44999999999999</v>
      </c>
      <c r="W182" s="149">
        <f t="shared" si="105"/>
        <v>9.75</v>
      </c>
      <c r="X182" s="151">
        <f t="shared" si="106"/>
        <v>110.75999999999999</v>
      </c>
    </row>
    <row r="183" spans="2:24" ht="15" customHeight="1" x14ac:dyDescent="0.25">
      <c r="B183" s="104" t="s">
        <v>153</v>
      </c>
      <c r="C183" s="106">
        <v>14.44</v>
      </c>
      <c r="D183" s="101" t="s">
        <v>365</v>
      </c>
      <c r="E183" s="119" t="s">
        <v>2</v>
      </c>
      <c r="F183" s="120" t="s">
        <v>268</v>
      </c>
      <c r="G183" s="2">
        <v>13</v>
      </c>
      <c r="H183" s="127">
        <v>2</v>
      </c>
      <c r="I183" s="45">
        <v>15</v>
      </c>
      <c r="J183" s="148">
        <f t="shared" si="92"/>
        <v>7.8</v>
      </c>
      <c r="K183" s="149">
        <f t="shared" si="93"/>
        <v>10.4</v>
      </c>
      <c r="L183" s="149">
        <f t="shared" si="94"/>
        <v>13</v>
      </c>
      <c r="M183" s="149">
        <f t="shared" si="95"/>
        <v>10.4</v>
      </c>
      <c r="N183" s="149">
        <f t="shared" si="96"/>
        <v>9.75</v>
      </c>
      <c r="O183" s="149">
        <f t="shared" si="97"/>
        <v>13</v>
      </c>
      <c r="P183" s="149">
        <f t="shared" si="98"/>
        <v>10.4</v>
      </c>
      <c r="Q183" s="149">
        <f t="shared" si="99"/>
        <v>9.75</v>
      </c>
      <c r="R183" s="149">
        <f t="shared" si="100"/>
        <v>7.8</v>
      </c>
      <c r="S183" s="150">
        <f t="shared" si="101"/>
        <v>184.6</v>
      </c>
      <c r="T183" s="149">
        <f t="shared" si="102"/>
        <v>10.4</v>
      </c>
      <c r="U183" s="149">
        <f t="shared" si="103"/>
        <v>9.75</v>
      </c>
      <c r="V183" s="150">
        <f t="shared" si="104"/>
        <v>138.44999999999999</v>
      </c>
      <c r="W183" s="149">
        <f t="shared" si="105"/>
        <v>9.75</v>
      </c>
      <c r="X183" s="151">
        <f t="shared" si="106"/>
        <v>110.75999999999999</v>
      </c>
    </row>
    <row r="184" spans="2:24" ht="15" customHeight="1" x14ac:dyDescent="0.25">
      <c r="B184" s="104" t="s">
        <v>154</v>
      </c>
      <c r="C184" s="106">
        <v>21.67</v>
      </c>
      <c r="D184" s="101" t="s">
        <v>11</v>
      </c>
      <c r="E184" s="119" t="s">
        <v>2</v>
      </c>
      <c r="F184" s="120" t="s">
        <v>269</v>
      </c>
      <c r="G184" s="2">
        <v>10</v>
      </c>
      <c r="H184" s="127">
        <v>2</v>
      </c>
      <c r="I184" s="45">
        <v>12</v>
      </c>
      <c r="J184" s="148">
        <f t="shared" si="92"/>
        <v>6</v>
      </c>
      <c r="K184" s="149">
        <f t="shared" si="93"/>
        <v>8</v>
      </c>
      <c r="L184" s="149">
        <f t="shared" si="94"/>
        <v>10</v>
      </c>
      <c r="M184" s="149">
        <f t="shared" si="95"/>
        <v>8</v>
      </c>
      <c r="N184" s="149">
        <f t="shared" si="96"/>
        <v>7.5</v>
      </c>
      <c r="O184" s="149">
        <f t="shared" si="97"/>
        <v>10</v>
      </c>
      <c r="P184" s="149">
        <f t="shared" si="98"/>
        <v>8</v>
      </c>
      <c r="Q184" s="149">
        <f t="shared" si="99"/>
        <v>7.5</v>
      </c>
      <c r="R184" s="149">
        <f t="shared" si="100"/>
        <v>6</v>
      </c>
      <c r="S184" s="150">
        <f t="shared" si="101"/>
        <v>142</v>
      </c>
      <c r="T184" s="149">
        <f t="shared" si="102"/>
        <v>8</v>
      </c>
      <c r="U184" s="149">
        <f t="shared" si="103"/>
        <v>7.5</v>
      </c>
      <c r="V184" s="150">
        <f t="shared" si="104"/>
        <v>106.5</v>
      </c>
      <c r="W184" s="149">
        <f t="shared" si="105"/>
        <v>7.5</v>
      </c>
      <c r="X184" s="151">
        <f t="shared" si="106"/>
        <v>85.2</v>
      </c>
    </row>
    <row r="185" spans="2:24" ht="15" customHeight="1" x14ac:dyDescent="0.25">
      <c r="B185" s="104" t="s">
        <v>155</v>
      </c>
      <c r="C185" s="106">
        <v>23.33</v>
      </c>
      <c r="D185" s="101" t="s">
        <v>11</v>
      </c>
      <c r="E185" s="119" t="s">
        <v>2</v>
      </c>
      <c r="F185" s="120" t="s">
        <v>270</v>
      </c>
      <c r="G185" s="2">
        <v>12</v>
      </c>
      <c r="H185" s="127">
        <v>3</v>
      </c>
      <c r="I185" s="45">
        <v>15</v>
      </c>
      <c r="J185" s="148">
        <f t="shared" si="92"/>
        <v>7.1999999999999993</v>
      </c>
      <c r="K185" s="149">
        <f t="shared" si="93"/>
        <v>9.6000000000000014</v>
      </c>
      <c r="L185" s="149">
        <f t="shared" si="94"/>
        <v>12</v>
      </c>
      <c r="M185" s="149">
        <f t="shared" si="95"/>
        <v>9.6000000000000014</v>
      </c>
      <c r="N185" s="149">
        <f t="shared" si="96"/>
        <v>9</v>
      </c>
      <c r="O185" s="149">
        <f t="shared" si="97"/>
        <v>12</v>
      </c>
      <c r="P185" s="149">
        <f t="shared" si="98"/>
        <v>9.6000000000000014</v>
      </c>
      <c r="Q185" s="149">
        <f t="shared" si="99"/>
        <v>9</v>
      </c>
      <c r="R185" s="149">
        <f t="shared" si="100"/>
        <v>7.1999999999999993</v>
      </c>
      <c r="S185" s="150">
        <f t="shared" si="101"/>
        <v>170.4</v>
      </c>
      <c r="T185" s="149">
        <f t="shared" si="102"/>
        <v>9.6000000000000014</v>
      </c>
      <c r="U185" s="149">
        <f t="shared" si="103"/>
        <v>9</v>
      </c>
      <c r="V185" s="150">
        <f t="shared" si="104"/>
        <v>127.80000000000001</v>
      </c>
      <c r="W185" s="149">
        <f t="shared" si="105"/>
        <v>9</v>
      </c>
      <c r="X185" s="151">
        <f t="shared" si="106"/>
        <v>102.24</v>
      </c>
    </row>
    <row r="186" spans="2:24" ht="15" customHeight="1" thickBot="1" x14ac:dyDescent="0.3">
      <c r="B186" s="105" t="s">
        <v>156</v>
      </c>
      <c r="C186" s="107">
        <v>14.12</v>
      </c>
      <c r="D186" s="102" t="s">
        <v>404</v>
      </c>
      <c r="E186" s="121" t="s">
        <v>6</v>
      </c>
      <c r="F186" s="122" t="s">
        <v>271</v>
      </c>
      <c r="G186" s="4">
        <v>15</v>
      </c>
      <c r="H186" s="128">
        <v>2</v>
      </c>
      <c r="I186" s="132">
        <v>17</v>
      </c>
      <c r="J186" s="152">
        <f t="shared" si="92"/>
        <v>9</v>
      </c>
      <c r="K186" s="153">
        <f t="shared" si="93"/>
        <v>12</v>
      </c>
      <c r="L186" s="153">
        <f t="shared" si="94"/>
        <v>15</v>
      </c>
      <c r="M186" s="153">
        <f t="shared" si="95"/>
        <v>12</v>
      </c>
      <c r="N186" s="153">
        <f t="shared" si="96"/>
        <v>11.25</v>
      </c>
      <c r="O186" s="153">
        <f t="shared" si="97"/>
        <v>15</v>
      </c>
      <c r="P186" s="153">
        <f t="shared" si="98"/>
        <v>12</v>
      </c>
      <c r="Q186" s="153">
        <f t="shared" si="99"/>
        <v>11.25</v>
      </c>
      <c r="R186" s="153">
        <f t="shared" si="100"/>
        <v>9</v>
      </c>
      <c r="S186" s="154">
        <f t="shared" si="101"/>
        <v>213</v>
      </c>
      <c r="T186" s="153">
        <f t="shared" si="102"/>
        <v>12</v>
      </c>
      <c r="U186" s="153">
        <f t="shared" si="103"/>
        <v>11.25</v>
      </c>
      <c r="V186" s="154">
        <f t="shared" si="104"/>
        <v>159.75</v>
      </c>
      <c r="W186" s="153">
        <f t="shared" si="105"/>
        <v>11.25</v>
      </c>
      <c r="X186" s="155">
        <f t="shared" si="106"/>
        <v>127.8</v>
      </c>
    </row>
    <row r="187" spans="2:24" ht="15" customHeight="1" x14ac:dyDescent="0.2">
      <c r="B187" s="1"/>
      <c r="C187" s="1"/>
      <c r="D187" s="1"/>
      <c r="E187" s="113"/>
      <c r="F187" s="113"/>
      <c r="G187" s="113">
        <f>SUM(G140:G186)</f>
        <v>502</v>
      </c>
      <c r="H187" s="113">
        <f>SUM(H140:H186)</f>
        <v>139</v>
      </c>
      <c r="I187" s="113">
        <f>SUM(I140:I186)</f>
        <v>641</v>
      </c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</sheetData>
  <mergeCells count="30">
    <mergeCell ref="J109:R109"/>
    <mergeCell ref="S109:S110"/>
    <mergeCell ref="T109:U109"/>
    <mergeCell ref="V109:V110"/>
    <mergeCell ref="X109:X110"/>
    <mergeCell ref="X138:X139"/>
    <mergeCell ref="J138:R138"/>
    <mergeCell ref="S138:S139"/>
    <mergeCell ref="T138:U138"/>
    <mergeCell ref="V138:V139"/>
    <mergeCell ref="J85:R85"/>
    <mergeCell ref="S85:S86"/>
    <mergeCell ref="T85:U85"/>
    <mergeCell ref="V85:V86"/>
    <mergeCell ref="X40:X41"/>
    <mergeCell ref="X85:X86"/>
    <mergeCell ref="X2:X3"/>
    <mergeCell ref="J40:R40"/>
    <mergeCell ref="S40:S41"/>
    <mergeCell ref="T40:U40"/>
    <mergeCell ref="V40:V41"/>
    <mergeCell ref="J2:R2"/>
    <mergeCell ref="T2:U2"/>
    <mergeCell ref="S2:S3"/>
    <mergeCell ref="V2:V3"/>
    <mergeCell ref="C139:D139"/>
    <mergeCell ref="C2:D2"/>
    <mergeCell ref="C40:D40"/>
    <mergeCell ref="C86:D86"/>
    <mergeCell ref="C110:D110"/>
  </mergeCells>
  <phoneticPr fontId="2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AU181"/>
  <sheetViews>
    <sheetView zoomScale="85" zoomScaleNormal="85" workbookViewId="0">
      <pane xSplit="6" ySplit="6" topLeftCell="G7" activePane="bottomRight" state="frozen"/>
      <selection pane="topRight" activeCell="G1" sqref="G1"/>
      <selection pane="bottomLeft" activeCell="A7" sqref="A7"/>
      <selection pane="bottomRight" sqref="A1:XFD1048576"/>
    </sheetView>
  </sheetViews>
  <sheetFormatPr defaultRowHeight="18.75" customHeight="1" x14ac:dyDescent="0.2"/>
  <cols>
    <col min="1" max="1" width="3.85546875" style="162" customWidth="1"/>
    <col min="2" max="2" width="6.85546875" style="166" customWidth="1"/>
    <col min="3" max="3" width="14.5703125" style="166" customWidth="1"/>
    <col min="4" max="4" width="13.5703125" style="289" bestFit="1" customWidth="1"/>
    <col min="5" max="5" width="5.28515625" style="167" bestFit="1" customWidth="1"/>
    <col min="6" max="6" width="6.42578125" style="167" bestFit="1" customWidth="1"/>
    <col min="7" max="7" width="13.5703125" style="167" customWidth="1"/>
    <col min="8" max="8" width="21" style="167" bestFit="1" customWidth="1"/>
    <col min="9" max="9" width="9.5703125" style="167" customWidth="1"/>
    <col min="10" max="10" width="10.7109375" style="167" customWidth="1"/>
    <col min="11" max="11" width="11.28515625" style="167" customWidth="1"/>
    <col min="12" max="12" width="8.28515625" style="167" customWidth="1"/>
    <col min="13" max="13" width="5.28515625" style="167" bestFit="1" customWidth="1"/>
    <col min="14" max="14" width="5.140625" style="196" customWidth="1"/>
    <col min="15" max="16" width="9.5703125" style="196" customWidth="1"/>
    <col min="17" max="18" width="10.85546875" style="168" customWidth="1"/>
    <col min="19" max="47" width="10.85546875" style="162" customWidth="1"/>
    <col min="48" max="16384" width="9.140625" style="162"/>
  </cols>
  <sheetData>
    <row r="1" spans="2:47" ht="18.75" customHeight="1" x14ac:dyDescent="0.2">
      <c r="B1" s="573" t="s">
        <v>506</v>
      </c>
      <c r="C1" s="574"/>
      <c r="D1" s="574"/>
      <c r="E1" s="574"/>
      <c r="F1" s="574"/>
      <c r="G1" s="574"/>
      <c r="H1" s="293"/>
      <c r="I1" s="293"/>
      <c r="J1" s="293"/>
      <c r="K1" s="293"/>
      <c r="L1" s="577" t="s">
        <v>419</v>
      </c>
      <c r="M1" s="577"/>
      <c r="N1" s="577"/>
      <c r="O1" s="292">
        <f>COUNTIF($M$7:$M$256,"SIM")</f>
        <v>1</v>
      </c>
      <c r="P1" s="292"/>
      <c r="Q1" s="293"/>
      <c r="R1" s="293"/>
      <c r="S1" s="293"/>
      <c r="T1" s="293"/>
      <c r="U1" s="293"/>
      <c r="V1" s="293"/>
      <c r="W1" s="293"/>
      <c r="X1" s="293"/>
      <c r="Y1" s="293"/>
      <c r="Z1" s="293"/>
      <c r="AA1" s="293"/>
      <c r="AB1" s="293"/>
      <c r="AC1" s="293"/>
      <c r="AD1" s="293"/>
      <c r="AE1" s="293"/>
      <c r="AF1" s="293"/>
      <c r="AG1" s="293"/>
      <c r="AH1" s="293"/>
      <c r="AI1" s="293"/>
      <c r="AJ1" s="293"/>
      <c r="AK1" s="293"/>
      <c r="AL1" s="293"/>
      <c r="AM1" s="293"/>
      <c r="AN1" s="293"/>
      <c r="AO1" s="293"/>
      <c r="AP1" s="293"/>
      <c r="AQ1" s="293"/>
      <c r="AR1" s="293"/>
      <c r="AS1" s="293"/>
      <c r="AT1" s="293"/>
      <c r="AU1" s="294"/>
    </row>
    <row r="2" spans="2:47" ht="18.75" customHeight="1" x14ac:dyDescent="0.2">
      <c r="B2" s="575"/>
      <c r="C2" s="576"/>
      <c r="D2" s="576"/>
      <c r="E2" s="576"/>
      <c r="F2" s="576"/>
      <c r="G2" s="576"/>
      <c r="H2" s="297"/>
      <c r="I2" s="587">
        <f ca="1">NOW()</f>
        <v>45934.760092708333</v>
      </c>
      <c r="J2" s="587"/>
      <c r="K2" s="588"/>
      <c r="L2" s="578" t="s">
        <v>420</v>
      </c>
      <c r="M2" s="578"/>
      <c r="N2" s="578"/>
      <c r="O2" s="296">
        <f>COUNTIF($M$7:$M$256,"next")</f>
        <v>0</v>
      </c>
      <c r="P2" s="296"/>
      <c r="Q2" s="297"/>
      <c r="R2" s="297"/>
      <c r="S2" s="297"/>
      <c r="T2" s="297"/>
      <c r="U2" s="297"/>
      <c r="V2" s="297"/>
      <c r="W2" s="297"/>
      <c r="X2" s="297"/>
      <c r="Y2" s="297"/>
      <c r="Z2" s="297"/>
      <c r="AA2" s="297"/>
      <c r="AB2" s="297"/>
      <c r="AC2" s="297"/>
      <c r="AD2" s="297"/>
      <c r="AE2" s="297"/>
      <c r="AF2" s="297"/>
      <c r="AG2" s="297"/>
      <c r="AH2" s="297"/>
      <c r="AI2" s="297"/>
      <c r="AJ2" s="297"/>
      <c r="AK2" s="297"/>
      <c r="AL2" s="297"/>
      <c r="AM2" s="297"/>
      <c r="AN2" s="297"/>
      <c r="AO2" s="297"/>
      <c r="AP2" s="297"/>
      <c r="AQ2" s="297"/>
      <c r="AR2" s="297"/>
      <c r="AS2" s="297"/>
      <c r="AT2" s="297"/>
      <c r="AU2" s="299"/>
    </row>
    <row r="3" spans="2:47" ht="18.75" customHeight="1" x14ac:dyDescent="0.2">
      <c r="B3" s="575"/>
      <c r="C3" s="576"/>
      <c r="D3" s="576"/>
      <c r="E3" s="576"/>
      <c r="F3" s="576"/>
      <c r="G3" s="576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97"/>
      <c r="Y3" s="297"/>
      <c r="Z3" s="297"/>
      <c r="AA3" s="297"/>
      <c r="AB3" s="297"/>
      <c r="AC3" s="297"/>
      <c r="AD3" s="297"/>
      <c r="AE3" s="297"/>
      <c r="AF3" s="297"/>
      <c r="AG3" s="297"/>
      <c r="AH3" s="297"/>
      <c r="AI3" s="297"/>
      <c r="AJ3" s="297"/>
      <c r="AK3" s="297"/>
      <c r="AL3" s="297"/>
      <c r="AM3" s="297"/>
      <c r="AN3" s="297"/>
      <c r="AO3" s="297"/>
      <c r="AP3" s="297"/>
      <c r="AQ3" s="297"/>
      <c r="AR3" s="297"/>
      <c r="AS3" s="297"/>
      <c r="AT3" s="297"/>
      <c r="AU3" s="299"/>
    </row>
    <row r="4" spans="2:47" ht="18.75" customHeight="1" x14ac:dyDescent="0.2">
      <c r="B4" s="300"/>
      <c r="C4" s="301"/>
      <c r="D4" s="570"/>
      <c r="E4" s="570"/>
      <c r="F4" s="570"/>
      <c r="G4" s="302">
        <f>SUBTOTAL(3,F7:F1156)</f>
        <v>6</v>
      </c>
      <c r="H4" s="303" t="s">
        <v>60</v>
      </c>
      <c r="I4" s="304"/>
      <c r="J4" s="304"/>
      <c r="K4" s="305" t="s">
        <v>61</v>
      </c>
      <c r="L4" s="306">
        <f>SUBTOTAL(1,L7:L1156)</f>
        <v>2007</v>
      </c>
      <c r="M4" s="302">
        <f>SUBTOTAL(3,M7:M1156)</f>
        <v>1</v>
      </c>
      <c r="N4" s="304"/>
      <c r="O4" s="304"/>
      <c r="P4" s="304"/>
      <c r="Q4" s="327"/>
      <c r="R4" s="327"/>
      <c r="S4" s="327"/>
      <c r="T4" s="327"/>
      <c r="U4" s="327"/>
      <c r="V4" s="327"/>
      <c r="W4" s="327"/>
      <c r="X4" s="327"/>
      <c r="Y4" s="327"/>
      <c r="Z4" s="327"/>
      <c r="AA4" s="327"/>
      <c r="AB4" s="327"/>
      <c r="AC4" s="327"/>
      <c r="AD4" s="327"/>
      <c r="AE4" s="327"/>
      <c r="AF4" s="327"/>
      <c r="AG4" s="327"/>
      <c r="AH4" s="327"/>
      <c r="AI4" s="327"/>
      <c r="AJ4" s="327"/>
      <c r="AK4" s="327"/>
      <c r="AL4" s="327"/>
      <c r="AM4" s="327"/>
      <c r="AN4" s="327"/>
      <c r="AO4" s="327"/>
      <c r="AP4" s="327"/>
      <c r="AQ4" s="327"/>
      <c r="AR4" s="327"/>
      <c r="AS4" s="327"/>
      <c r="AT4" s="327"/>
      <c r="AU4" s="328"/>
    </row>
    <row r="5" spans="2:47" ht="18.75" customHeight="1" x14ac:dyDescent="0.2">
      <c r="B5" s="300"/>
      <c r="C5" s="301"/>
      <c r="D5" s="570"/>
      <c r="E5" s="570"/>
      <c r="F5" s="570"/>
      <c r="G5" s="302">
        <f>SUBTOTAL(3,Q7:Q1156)</f>
        <v>0</v>
      </c>
      <c r="H5" s="303" t="s">
        <v>60</v>
      </c>
      <c r="I5" s="304"/>
      <c r="J5" s="304"/>
      <c r="K5" s="305" t="s">
        <v>63</v>
      </c>
      <c r="L5" s="306">
        <f>G4-G5</f>
        <v>6</v>
      </c>
      <c r="M5" s="307"/>
      <c r="N5" s="308">
        <f>SUBTOTAL(3,N7:N56)</f>
        <v>0</v>
      </c>
      <c r="O5" s="308"/>
      <c r="P5" s="308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  <c r="AD5" s="309"/>
      <c r="AE5" s="309"/>
      <c r="AF5" s="309"/>
      <c r="AG5" s="309"/>
      <c r="AH5" s="309"/>
      <c r="AI5" s="309"/>
      <c r="AJ5" s="309"/>
      <c r="AK5" s="309"/>
      <c r="AL5" s="309"/>
      <c r="AM5" s="309"/>
      <c r="AN5" s="309"/>
      <c r="AO5" s="309"/>
      <c r="AP5" s="309"/>
      <c r="AQ5" s="309"/>
      <c r="AR5" s="309"/>
      <c r="AS5" s="309"/>
      <c r="AT5" s="309"/>
      <c r="AU5" s="310"/>
    </row>
    <row r="6" spans="2:47" ht="30" customHeight="1" x14ac:dyDescent="0.2">
      <c r="B6" s="311" t="s">
        <v>64</v>
      </c>
      <c r="C6" s="312" t="s">
        <v>74</v>
      </c>
      <c r="D6" s="313" t="s">
        <v>65</v>
      </c>
      <c r="E6" s="569" t="s">
        <v>66</v>
      </c>
      <c r="F6" s="569"/>
      <c r="G6" s="312" t="s">
        <v>67</v>
      </c>
      <c r="H6" s="312" t="s">
        <v>138</v>
      </c>
      <c r="I6" s="312" t="s">
        <v>68</v>
      </c>
      <c r="J6" s="312" t="s">
        <v>69</v>
      </c>
      <c r="K6" s="312" t="s">
        <v>70</v>
      </c>
      <c r="L6" s="312" t="s">
        <v>71</v>
      </c>
      <c r="M6" s="312" t="s">
        <v>72</v>
      </c>
      <c r="N6" s="312" t="s">
        <v>130</v>
      </c>
      <c r="O6" s="312" t="s">
        <v>473</v>
      </c>
      <c r="P6" s="312" t="s">
        <v>534</v>
      </c>
      <c r="Q6" s="326">
        <v>1</v>
      </c>
      <c r="R6" s="326">
        <v>2</v>
      </c>
      <c r="S6" s="326">
        <v>3</v>
      </c>
      <c r="T6" s="326">
        <v>4</v>
      </c>
      <c r="U6" s="326">
        <v>5</v>
      </c>
      <c r="V6" s="326">
        <v>6</v>
      </c>
      <c r="W6" s="326">
        <v>7</v>
      </c>
      <c r="X6" s="326">
        <v>8</v>
      </c>
      <c r="Y6" s="326">
        <v>9</v>
      </c>
      <c r="Z6" s="326">
        <v>10</v>
      </c>
      <c r="AA6" s="326">
        <v>11</v>
      </c>
      <c r="AB6" s="326">
        <v>12</v>
      </c>
      <c r="AC6" s="326">
        <v>13</v>
      </c>
      <c r="AD6" s="326">
        <v>14</v>
      </c>
      <c r="AE6" s="326">
        <v>15</v>
      </c>
      <c r="AF6" s="326">
        <v>16</v>
      </c>
      <c r="AG6" s="326">
        <v>17</v>
      </c>
      <c r="AH6" s="326">
        <v>18</v>
      </c>
      <c r="AI6" s="326">
        <v>19</v>
      </c>
      <c r="AJ6" s="326">
        <v>20</v>
      </c>
      <c r="AK6" s="326">
        <v>21</v>
      </c>
      <c r="AL6" s="326">
        <v>22</v>
      </c>
      <c r="AM6" s="326">
        <v>23</v>
      </c>
      <c r="AN6" s="326">
        <v>24</v>
      </c>
      <c r="AO6" s="326">
        <v>25</v>
      </c>
      <c r="AP6" s="326">
        <v>26</v>
      </c>
      <c r="AQ6" s="326">
        <v>27</v>
      </c>
      <c r="AR6" s="326">
        <v>28</v>
      </c>
      <c r="AS6" s="326">
        <v>29</v>
      </c>
      <c r="AT6" s="326">
        <v>30</v>
      </c>
      <c r="AU6" s="326">
        <v>31</v>
      </c>
    </row>
    <row r="7" spans="2:47" s="164" customFormat="1" ht="20.25" customHeight="1" x14ac:dyDescent="0.2">
      <c r="B7" s="163">
        <v>1</v>
      </c>
      <c r="C7" s="204" t="s">
        <v>503</v>
      </c>
      <c r="D7" s="315">
        <v>11</v>
      </c>
      <c r="E7" s="259" t="s">
        <v>447</v>
      </c>
      <c r="F7" s="260">
        <v>601</v>
      </c>
      <c r="G7" s="256" t="s">
        <v>440</v>
      </c>
      <c r="H7" s="257" t="s">
        <v>507</v>
      </c>
      <c r="I7" s="257" t="s">
        <v>464</v>
      </c>
      <c r="J7" s="257" t="s">
        <v>508</v>
      </c>
      <c r="K7" s="257" t="s">
        <v>509</v>
      </c>
      <c r="L7" s="257">
        <v>2006</v>
      </c>
      <c r="M7" s="290" t="s">
        <v>432</v>
      </c>
      <c r="N7" s="200"/>
      <c r="O7" s="200" t="s">
        <v>505</v>
      </c>
      <c r="P7" s="331">
        <f>SUBTOTAL(3,Q7:AU7)</f>
        <v>5</v>
      </c>
      <c r="Q7" s="330"/>
      <c r="R7" s="330"/>
      <c r="S7" s="330"/>
      <c r="T7" s="330"/>
      <c r="U7" s="330"/>
      <c r="V7" s="330" t="s">
        <v>529</v>
      </c>
      <c r="W7" s="330"/>
      <c r="X7" s="330"/>
      <c r="Y7" s="330"/>
      <c r="Z7" s="330"/>
      <c r="AA7" s="330" t="s">
        <v>530</v>
      </c>
      <c r="AB7" s="330" t="s">
        <v>531</v>
      </c>
      <c r="AC7" s="330"/>
      <c r="AD7" s="330"/>
      <c r="AE7" s="330"/>
      <c r="AF7" s="330"/>
      <c r="AG7" s="330"/>
      <c r="AH7" s="330"/>
      <c r="AI7" s="330"/>
      <c r="AJ7" s="330"/>
      <c r="AK7" s="330"/>
      <c r="AL7" s="329" t="s">
        <v>532</v>
      </c>
      <c r="AM7" s="330"/>
      <c r="AN7" s="330"/>
      <c r="AO7" s="330"/>
      <c r="AP7" s="330" t="s">
        <v>533</v>
      </c>
      <c r="AQ7" s="330"/>
      <c r="AR7" s="330"/>
      <c r="AS7" s="330"/>
      <c r="AT7" s="330"/>
      <c r="AU7" s="330"/>
    </row>
    <row r="8" spans="2:47" s="164" customFormat="1" ht="20.25" customHeight="1" x14ac:dyDescent="0.2">
      <c r="B8" s="163">
        <v>2</v>
      </c>
      <c r="C8" s="204" t="s">
        <v>427</v>
      </c>
      <c r="D8" s="315">
        <v>101</v>
      </c>
      <c r="E8" s="259" t="s">
        <v>447</v>
      </c>
      <c r="F8" s="260">
        <v>471</v>
      </c>
      <c r="G8" s="256" t="s">
        <v>440</v>
      </c>
      <c r="H8" s="257" t="s">
        <v>510</v>
      </c>
      <c r="I8" s="257" t="s">
        <v>429</v>
      </c>
      <c r="J8" s="257" t="s">
        <v>500</v>
      </c>
      <c r="K8" s="257" t="s">
        <v>511</v>
      </c>
      <c r="L8" s="257">
        <v>2006</v>
      </c>
      <c r="M8" s="165"/>
      <c r="N8" s="200"/>
      <c r="O8" s="200" t="s">
        <v>505</v>
      </c>
      <c r="P8" s="331">
        <f t="shared" ref="P8:P12" si="0">SUBTOTAL(3,Q8:AU8)</f>
        <v>3</v>
      </c>
      <c r="Q8" s="330"/>
      <c r="R8" s="330"/>
      <c r="S8" s="330"/>
      <c r="T8" s="330"/>
      <c r="U8" s="330"/>
      <c r="V8" s="330"/>
      <c r="W8" s="330"/>
      <c r="X8" s="330"/>
      <c r="Y8" s="330"/>
      <c r="Z8" s="330"/>
      <c r="AA8" s="330"/>
      <c r="AB8" s="330"/>
      <c r="AC8" s="332" t="s">
        <v>535</v>
      </c>
      <c r="AD8" s="332" t="s">
        <v>535</v>
      </c>
      <c r="AE8" s="332" t="s">
        <v>535</v>
      </c>
      <c r="AF8" s="330"/>
      <c r="AG8" s="330"/>
      <c r="AH8" s="330"/>
      <c r="AI8" s="330"/>
      <c r="AJ8" s="330"/>
      <c r="AK8" s="330"/>
      <c r="AL8" s="330"/>
      <c r="AM8" s="330"/>
      <c r="AN8" s="330"/>
      <c r="AO8" s="330"/>
      <c r="AP8" s="330"/>
      <c r="AQ8" s="330"/>
      <c r="AR8" s="330"/>
      <c r="AS8" s="330"/>
      <c r="AT8" s="330"/>
      <c r="AU8" s="330"/>
    </row>
    <row r="9" spans="2:47" s="164" customFormat="1" ht="20.25" customHeight="1" x14ac:dyDescent="0.2">
      <c r="B9" s="163">
        <v>3</v>
      </c>
      <c r="C9" s="204" t="s">
        <v>427</v>
      </c>
      <c r="D9" s="315">
        <v>102</v>
      </c>
      <c r="E9" s="259" t="s">
        <v>528</v>
      </c>
      <c r="F9" s="260">
        <v>411</v>
      </c>
      <c r="G9" s="316" t="s">
        <v>440</v>
      </c>
      <c r="H9" s="317" t="s">
        <v>510</v>
      </c>
      <c r="I9" s="317" t="s">
        <v>429</v>
      </c>
      <c r="J9" s="317" t="s">
        <v>512</v>
      </c>
      <c r="K9" s="317" t="s">
        <v>511</v>
      </c>
      <c r="L9" s="317">
        <v>2007</v>
      </c>
      <c r="M9" s="165"/>
      <c r="N9" s="200"/>
      <c r="O9" s="200" t="s">
        <v>505</v>
      </c>
      <c r="P9" s="331">
        <f t="shared" si="0"/>
        <v>5</v>
      </c>
      <c r="Q9" s="330"/>
      <c r="R9" s="330"/>
      <c r="S9" s="330"/>
      <c r="T9" s="330"/>
      <c r="U9" s="330"/>
      <c r="V9" s="330"/>
      <c r="W9" s="330"/>
      <c r="X9" s="330"/>
      <c r="Y9" s="330"/>
      <c r="Z9" s="330"/>
      <c r="AA9" s="330"/>
      <c r="AB9" s="330"/>
      <c r="AC9" s="330"/>
      <c r="AD9" s="332" t="s">
        <v>536</v>
      </c>
      <c r="AE9" s="332" t="s">
        <v>536</v>
      </c>
      <c r="AF9" s="332" t="s">
        <v>536</v>
      </c>
      <c r="AG9" s="332" t="s">
        <v>536</v>
      </c>
      <c r="AH9" s="332" t="s">
        <v>536</v>
      </c>
      <c r="AI9" s="330"/>
      <c r="AJ9" s="330"/>
      <c r="AK9" s="330"/>
      <c r="AL9" s="330"/>
      <c r="AM9" s="330"/>
      <c r="AN9" s="330"/>
      <c r="AO9" s="330"/>
      <c r="AP9" s="330"/>
      <c r="AQ9" s="330"/>
      <c r="AR9" s="330"/>
      <c r="AS9" s="330"/>
      <c r="AT9" s="330"/>
      <c r="AU9" s="330"/>
    </row>
    <row r="10" spans="2:47" s="164" customFormat="1" ht="20.25" customHeight="1" x14ac:dyDescent="0.2">
      <c r="B10" s="163">
        <v>4</v>
      </c>
      <c r="C10" s="204" t="s">
        <v>427</v>
      </c>
      <c r="D10" s="315">
        <v>103</v>
      </c>
      <c r="E10" s="259" t="s">
        <v>528</v>
      </c>
      <c r="F10" s="260">
        <v>412</v>
      </c>
      <c r="G10" s="316" t="s">
        <v>440</v>
      </c>
      <c r="H10" s="317" t="s">
        <v>510</v>
      </c>
      <c r="I10" s="317" t="s">
        <v>429</v>
      </c>
      <c r="J10" s="317" t="s">
        <v>512</v>
      </c>
      <c r="K10" s="317" t="s">
        <v>511</v>
      </c>
      <c r="L10" s="317">
        <v>2007</v>
      </c>
      <c r="M10" s="165"/>
      <c r="N10" s="200"/>
      <c r="O10" s="200" t="s">
        <v>505</v>
      </c>
      <c r="P10" s="331">
        <f t="shared" si="0"/>
        <v>5</v>
      </c>
      <c r="Q10" s="250"/>
      <c r="R10" s="330"/>
      <c r="S10" s="330"/>
      <c r="T10" s="330"/>
      <c r="U10" s="330"/>
      <c r="V10" s="330"/>
      <c r="W10" s="330"/>
      <c r="X10" s="330"/>
      <c r="Y10" s="330"/>
      <c r="Z10" s="330"/>
      <c r="AA10" s="330"/>
      <c r="AB10" s="330"/>
      <c r="AC10" s="330"/>
      <c r="AD10" s="332" t="s">
        <v>536</v>
      </c>
      <c r="AE10" s="332" t="s">
        <v>536</v>
      </c>
      <c r="AF10" s="332" t="s">
        <v>536</v>
      </c>
      <c r="AG10" s="332" t="s">
        <v>536</v>
      </c>
      <c r="AH10" s="332" t="s">
        <v>536</v>
      </c>
      <c r="AI10" s="330"/>
      <c r="AJ10" s="330"/>
      <c r="AK10" s="330"/>
      <c r="AL10" s="330"/>
      <c r="AM10" s="330"/>
      <c r="AN10" s="330"/>
      <c r="AO10" s="330"/>
      <c r="AP10" s="330"/>
      <c r="AQ10" s="330"/>
      <c r="AR10" s="330"/>
      <c r="AS10" s="330"/>
      <c r="AT10" s="330"/>
      <c r="AU10" s="330"/>
    </row>
    <row r="11" spans="2:47" s="164" customFormat="1" ht="20.25" customHeight="1" x14ac:dyDescent="0.2">
      <c r="B11" s="163">
        <v>5</v>
      </c>
      <c r="C11" s="204" t="s">
        <v>504</v>
      </c>
      <c r="D11" s="315">
        <v>1001</v>
      </c>
      <c r="E11" s="259" t="s">
        <v>478</v>
      </c>
      <c r="F11" s="260">
        <v>326</v>
      </c>
      <c r="G11" s="256" t="s">
        <v>440</v>
      </c>
      <c r="H11" s="257" t="s">
        <v>499</v>
      </c>
      <c r="I11" s="257" t="s">
        <v>442</v>
      </c>
      <c r="J11" s="257" t="s">
        <v>445</v>
      </c>
      <c r="K11" s="257" t="s">
        <v>446</v>
      </c>
      <c r="L11" s="257">
        <v>2008</v>
      </c>
      <c r="M11" s="165"/>
      <c r="N11" s="200"/>
      <c r="O11" s="200" t="s">
        <v>505</v>
      </c>
      <c r="P11" s="331">
        <f t="shared" si="0"/>
        <v>3</v>
      </c>
      <c r="Q11" s="330"/>
      <c r="R11" s="330"/>
      <c r="S11" s="330"/>
      <c r="T11" s="330"/>
      <c r="U11" s="330"/>
      <c r="V11" s="330"/>
      <c r="W11" s="330"/>
      <c r="X11" s="330"/>
      <c r="Y11" s="330"/>
      <c r="Z11" s="330"/>
      <c r="AA11" s="330"/>
      <c r="AB11" s="330"/>
      <c r="AC11" s="332" t="s">
        <v>535</v>
      </c>
      <c r="AD11" s="332" t="s">
        <v>535</v>
      </c>
      <c r="AE11" s="332" t="s">
        <v>535</v>
      </c>
      <c r="AF11" s="330"/>
      <c r="AG11" s="330"/>
      <c r="AH11" s="330"/>
      <c r="AI11" s="330"/>
      <c r="AJ11" s="330"/>
      <c r="AK11" s="330"/>
      <c r="AL11" s="330"/>
      <c r="AM11" s="330"/>
      <c r="AN11" s="330"/>
      <c r="AO11" s="330"/>
      <c r="AP11" s="330"/>
      <c r="AQ11" s="330"/>
      <c r="AR11" s="330"/>
      <c r="AS11" s="330"/>
      <c r="AT11" s="330"/>
      <c r="AU11" s="330"/>
    </row>
    <row r="12" spans="2:47" s="164" customFormat="1" ht="20.25" customHeight="1" x14ac:dyDescent="0.2">
      <c r="B12" s="163">
        <v>6</v>
      </c>
      <c r="C12" s="204" t="s">
        <v>504</v>
      </c>
      <c r="D12" s="315">
        <v>1002</v>
      </c>
      <c r="E12" s="259" t="s">
        <v>478</v>
      </c>
      <c r="F12" s="260">
        <v>327</v>
      </c>
      <c r="G12" s="256" t="s">
        <v>440</v>
      </c>
      <c r="H12" s="257" t="s">
        <v>499</v>
      </c>
      <c r="I12" s="257" t="s">
        <v>442</v>
      </c>
      <c r="J12" s="257" t="s">
        <v>445</v>
      </c>
      <c r="K12" s="257" t="s">
        <v>446</v>
      </c>
      <c r="L12" s="257">
        <v>2008</v>
      </c>
      <c r="M12" s="165"/>
      <c r="N12" s="200"/>
      <c r="O12" s="200" t="s">
        <v>505</v>
      </c>
      <c r="P12" s="331">
        <f t="shared" si="0"/>
        <v>0</v>
      </c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0"/>
      <c r="AS12" s="330"/>
      <c r="AT12" s="330"/>
      <c r="AU12" s="330"/>
    </row>
    <row r="13" spans="2:47" s="164" customFormat="1" ht="20.25" customHeight="1" x14ac:dyDescent="0.2">
      <c r="B13" s="166"/>
      <c r="C13" s="166"/>
      <c r="D13" s="289"/>
      <c r="E13" s="167"/>
      <c r="F13" s="167"/>
      <c r="G13" s="167"/>
      <c r="H13" s="167"/>
      <c r="I13" s="167"/>
      <c r="J13" s="167"/>
      <c r="K13" s="167"/>
      <c r="L13" s="167"/>
      <c r="M13" s="167"/>
      <c r="N13" s="196"/>
      <c r="O13" s="196"/>
      <c r="P13" s="196"/>
      <c r="Q13" s="168"/>
      <c r="R13" s="168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</row>
    <row r="14" spans="2:47" s="164" customFormat="1" ht="20.25" customHeight="1" x14ac:dyDescent="0.2">
      <c r="B14" s="166"/>
      <c r="C14" s="166"/>
      <c r="D14" s="289"/>
      <c r="E14" s="167"/>
      <c r="F14" s="167"/>
      <c r="G14" s="167"/>
      <c r="H14" s="167"/>
      <c r="I14" s="167"/>
      <c r="J14" s="167"/>
      <c r="K14" s="167"/>
      <c r="L14" s="167"/>
      <c r="M14" s="167"/>
      <c r="N14" s="196"/>
      <c r="O14" s="196"/>
      <c r="P14" s="196"/>
      <c r="Q14" s="168"/>
      <c r="R14" s="168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</row>
    <row r="15" spans="2:47" s="164" customFormat="1" ht="20.25" customHeight="1" x14ac:dyDescent="0.2">
      <c r="B15" s="166"/>
      <c r="C15" s="166"/>
      <c r="D15" s="289"/>
      <c r="E15" s="167"/>
      <c r="F15" s="167"/>
      <c r="G15" s="167"/>
      <c r="H15" s="167"/>
      <c r="I15" s="167"/>
      <c r="J15" s="167"/>
      <c r="K15" s="167"/>
      <c r="L15" s="167"/>
      <c r="M15" s="167"/>
      <c r="N15" s="196"/>
      <c r="O15" s="196"/>
      <c r="P15" s="196"/>
      <c r="Q15" s="168"/>
      <c r="R15" s="168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</row>
    <row r="16" spans="2:47" s="164" customFormat="1" ht="20.25" customHeight="1" x14ac:dyDescent="0.2">
      <c r="B16" s="166"/>
      <c r="C16" s="166"/>
      <c r="D16" s="289"/>
      <c r="E16" s="167"/>
      <c r="F16" s="167"/>
      <c r="G16" s="167"/>
      <c r="H16" s="167"/>
      <c r="I16" s="167"/>
      <c r="J16" s="167"/>
      <c r="K16" s="167"/>
      <c r="L16" s="167"/>
      <c r="M16" s="167"/>
      <c r="N16" s="196"/>
      <c r="O16" s="196"/>
      <c r="P16" s="196"/>
      <c r="Q16" s="168"/>
      <c r="R16" s="168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</row>
    <row r="17" spans="2:33" s="164" customFormat="1" ht="20.25" customHeight="1" x14ac:dyDescent="0.2">
      <c r="B17" s="166"/>
      <c r="C17" s="166"/>
      <c r="D17" s="289"/>
      <c r="E17" s="167"/>
      <c r="F17" s="167"/>
      <c r="G17" s="167"/>
      <c r="H17" s="167"/>
      <c r="I17" s="167"/>
      <c r="J17" s="167"/>
      <c r="K17" s="167"/>
      <c r="L17" s="167"/>
      <c r="M17" s="167"/>
      <c r="N17" s="196"/>
      <c r="O17" s="196"/>
      <c r="P17" s="196"/>
      <c r="Q17" s="168"/>
      <c r="R17" s="168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</row>
    <row r="18" spans="2:33" s="164" customFormat="1" ht="20.25" customHeight="1" x14ac:dyDescent="0.2">
      <c r="B18" s="166"/>
      <c r="C18" s="166"/>
      <c r="D18" s="289"/>
      <c r="E18" s="167"/>
      <c r="F18" s="167"/>
      <c r="G18" s="167"/>
      <c r="H18" s="167"/>
      <c r="I18" s="167"/>
      <c r="J18" s="167"/>
      <c r="K18" s="167"/>
      <c r="L18" s="167"/>
      <c r="M18" s="167"/>
      <c r="N18" s="196"/>
      <c r="O18" s="196"/>
      <c r="P18" s="196"/>
      <c r="Q18" s="168"/>
      <c r="R18" s="168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</row>
    <row r="19" spans="2:33" s="164" customFormat="1" ht="20.25" customHeight="1" x14ac:dyDescent="0.2">
      <c r="B19" s="166"/>
      <c r="C19" s="166"/>
      <c r="D19" s="289"/>
      <c r="E19" s="167"/>
      <c r="F19" s="167"/>
      <c r="G19" s="167"/>
      <c r="H19" s="167"/>
      <c r="I19" s="167"/>
      <c r="J19" s="167"/>
      <c r="K19" s="167"/>
      <c r="L19" s="167"/>
      <c r="M19" s="167"/>
      <c r="N19" s="196"/>
      <c r="O19" s="196"/>
      <c r="P19" s="196"/>
      <c r="Q19" s="168"/>
      <c r="R19" s="168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</row>
    <row r="20" spans="2:33" s="164" customFormat="1" ht="20.25" customHeight="1" x14ac:dyDescent="0.2">
      <c r="B20" s="166"/>
      <c r="C20" s="166"/>
      <c r="D20" s="289"/>
      <c r="E20" s="167"/>
      <c r="F20" s="167"/>
      <c r="G20" s="167"/>
      <c r="H20" s="167"/>
      <c r="I20" s="167"/>
      <c r="J20" s="167"/>
      <c r="K20" s="167"/>
      <c r="L20" s="167"/>
      <c r="M20" s="167"/>
      <c r="N20" s="196"/>
      <c r="O20" s="196"/>
      <c r="P20" s="196"/>
      <c r="Q20" s="168"/>
      <c r="R20" s="168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</row>
    <row r="21" spans="2:33" s="164" customFormat="1" ht="20.25" customHeight="1" x14ac:dyDescent="0.2">
      <c r="B21" s="166"/>
      <c r="C21" s="166"/>
      <c r="D21" s="289"/>
      <c r="E21" s="167"/>
      <c r="F21" s="167"/>
      <c r="G21" s="167"/>
      <c r="H21" s="167"/>
      <c r="I21" s="167"/>
      <c r="J21" s="167"/>
      <c r="K21" s="167"/>
      <c r="L21" s="167"/>
      <c r="M21" s="167"/>
      <c r="N21" s="196"/>
      <c r="O21" s="196"/>
      <c r="P21" s="196"/>
      <c r="Q21" s="168"/>
      <c r="R21" s="168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</row>
    <row r="22" spans="2:33" s="164" customFormat="1" ht="20.25" customHeight="1" x14ac:dyDescent="0.2">
      <c r="B22" s="166"/>
      <c r="C22" s="166"/>
      <c r="D22" s="289"/>
      <c r="E22" s="167"/>
      <c r="F22" s="167"/>
      <c r="G22" s="167"/>
      <c r="H22" s="167"/>
      <c r="I22" s="167"/>
      <c r="J22" s="167"/>
      <c r="K22" s="167"/>
      <c r="L22" s="167"/>
      <c r="M22" s="167"/>
      <c r="N22" s="196"/>
      <c r="O22" s="196"/>
      <c r="P22" s="196"/>
      <c r="Q22" s="168"/>
      <c r="R22" s="168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</row>
    <row r="23" spans="2:33" s="164" customFormat="1" ht="20.25" customHeight="1" x14ac:dyDescent="0.2">
      <c r="B23" s="166"/>
      <c r="C23" s="166"/>
      <c r="D23" s="289"/>
      <c r="E23" s="167"/>
      <c r="F23" s="167"/>
      <c r="G23" s="167"/>
      <c r="H23" s="167"/>
      <c r="I23" s="167"/>
      <c r="J23" s="167"/>
      <c r="K23" s="167"/>
      <c r="L23" s="167"/>
      <c r="M23" s="167"/>
      <c r="N23" s="196"/>
      <c r="O23" s="196"/>
      <c r="P23" s="196"/>
      <c r="Q23" s="168"/>
      <c r="R23" s="168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</row>
    <row r="24" spans="2:33" s="164" customFormat="1" ht="20.25" customHeight="1" x14ac:dyDescent="0.2">
      <c r="B24" s="166"/>
      <c r="C24" s="166"/>
      <c r="D24" s="289"/>
      <c r="E24" s="167"/>
      <c r="F24" s="167"/>
      <c r="G24" s="167"/>
      <c r="H24" s="167"/>
      <c r="I24" s="167"/>
      <c r="J24" s="167"/>
      <c r="K24" s="167"/>
      <c r="L24" s="167"/>
      <c r="M24" s="167"/>
      <c r="N24" s="196"/>
      <c r="O24" s="196"/>
      <c r="P24" s="196"/>
      <c r="Q24" s="168"/>
      <c r="R24" s="168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</row>
    <row r="25" spans="2:33" s="164" customFormat="1" ht="20.25" customHeight="1" x14ac:dyDescent="0.2">
      <c r="B25" s="166"/>
      <c r="C25" s="166"/>
      <c r="D25" s="289"/>
      <c r="E25" s="167"/>
      <c r="F25" s="167"/>
      <c r="G25" s="167"/>
      <c r="H25" s="167"/>
      <c r="I25" s="167"/>
      <c r="J25" s="167"/>
      <c r="K25" s="167"/>
      <c r="L25" s="167"/>
      <c r="M25" s="167"/>
      <c r="N25" s="196"/>
      <c r="O25" s="196"/>
      <c r="P25" s="196"/>
      <c r="Q25" s="168"/>
      <c r="R25" s="168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</row>
    <row r="26" spans="2:33" s="164" customFormat="1" ht="20.25" customHeight="1" x14ac:dyDescent="0.2">
      <c r="B26" s="166"/>
      <c r="C26" s="166"/>
      <c r="D26" s="289"/>
      <c r="E26" s="167"/>
      <c r="F26" s="167"/>
      <c r="G26" s="167"/>
      <c r="H26" s="167"/>
      <c r="I26" s="167"/>
      <c r="J26" s="167"/>
      <c r="K26" s="167"/>
      <c r="L26" s="167"/>
      <c r="M26" s="167"/>
      <c r="N26" s="196"/>
      <c r="O26" s="196"/>
      <c r="P26" s="196"/>
      <c r="Q26" s="168"/>
      <c r="R26" s="168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</row>
    <row r="27" spans="2:33" s="164" customFormat="1" ht="20.25" customHeight="1" x14ac:dyDescent="0.2">
      <c r="B27" s="166"/>
      <c r="C27" s="166"/>
      <c r="D27" s="289"/>
      <c r="E27" s="167"/>
      <c r="F27" s="167"/>
      <c r="G27" s="167"/>
      <c r="H27" s="167"/>
      <c r="I27" s="167"/>
      <c r="J27" s="167"/>
      <c r="K27" s="167"/>
      <c r="L27" s="167"/>
      <c r="M27" s="167"/>
      <c r="N27" s="196"/>
      <c r="O27" s="196"/>
      <c r="P27" s="196"/>
      <c r="Q27" s="168"/>
      <c r="R27" s="168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</row>
    <row r="28" spans="2:33" s="164" customFormat="1" ht="20.25" customHeight="1" x14ac:dyDescent="0.2">
      <c r="B28" s="166"/>
      <c r="C28" s="166"/>
      <c r="D28" s="289"/>
      <c r="E28" s="167"/>
      <c r="F28" s="167"/>
      <c r="G28" s="167"/>
      <c r="H28" s="167"/>
      <c r="I28" s="167"/>
      <c r="J28" s="167"/>
      <c r="K28" s="167"/>
      <c r="L28" s="167"/>
      <c r="M28" s="167"/>
      <c r="N28" s="196"/>
      <c r="O28" s="196"/>
      <c r="P28" s="196"/>
      <c r="Q28" s="168"/>
      <c r="R28" s="168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</row>
    <row r="29" spans="2:33" s="164" customFormat="1" ht="20.25" customHeight="1" x14ac:dyDescent="0.2">
      <c r="B29" s="166"/>
      <c r="C29" s="166"/>
      <c r="D29" s="289"/>
      <c r="E29" s="167"/>
      <c r="F29" s="167"/>
      <c r="G29" s="167"/>
      <c r="H29" s="167"/>
      <c r="I29" s="167"/>
      <c r="J29" s="167"/>
      <c r="K29" s="167"/>
      <c r="L29" s="167"/>
      <c r="M29" s="167"/>
      <c r="N29" s="196"/>
      <c r="O29" s="196"/>
      <c r="P29" s="196"/>
      <c r="Q29" s="168"/>
      <c r="R29" s="168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</row>
    <row r="30" spans="2:33" s="164" customFormat="1" ht="20.25" customHeight="1" x14ac:dyDescent="0.2">
      <c r="B30" s="166"/>
      <c r="C30" s="166"/>
      <c r="D30" s="289"/>
      <c r="E30" s="167"/>
      <c r="F30" s="167"/>
      <c r="G30" s="167"/>
      <c r="H30" s="167"/>
      <c r="I30" s="167"/>
      <c r="J30" s="167"/>
      <c r="K30" s="167"/>
      <c r="L30" s="167"/>
      <c r="M30" s="167"/>
      <c r="N30" s="196"/>
      <c r="O30" s="196"/>
      <c r="P30" s="196"/>
      <c r="Q30" s="168"/>
      <c r="R30" s="168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</row>
    <row r="31" spans="2:33" s="164" customFormat="1" ht="20.25" customHeight="1" x14ac:dyDescent="0.2">
      <c r="B31" s="166"/>
      <c r="C31" s="166"/>
      <c r="D31" s="289"/>
      <c r="E31" s="167"/>
      <c r="F31" s="167"/>
      <c r="G31" s="167"/>
      <c r="H31" s="167"/>
      <c r="I31" s="167"/>
      <c r="J31" s="167"/>
      <c r="K31" s="167"/>
      <c r="L31" s="167"/>
      <c r="M31" s="167"/>
      <c r="N31" s="196"/>
      <c r="O31" s="196"/>
      <c r="P31" s="196"/>
      <c r="Q31" s="168"/>
      <c r="R31" s="168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</row>
    <row r="32" spans="2:33" s="164" customFormat="1" ht="20.25" customHeight="1" x14ac:dyDescent="0.2">
      <c r="B32" s="166"/>
      <c r="C32" s="166"/>
      <c r="D32" s="289"/>
      <c r="E32" s="167"/>
      <c r="F32" s="167"/>
      <c r="G32" s="167"/>
      <c r="H32" s="167"/>
      <c r="I32" s="167"/>
      <c r="J32" s="167"/>
      <c r="K32" s="167"/>
      <c r="L32" s="167"/>
      <c r="M32" s="167"/>
      <c r="N32" s="196"/>
      <c r="O32" s="196"/>
      <c r="P32" s="196"/>
      <c r="Q32" s="168"/>
      <c r="R32" s="168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</row>
    <row r="33" spans="2:33" s="164" customFormat="1" ht="20.25" customHeight="1" x14ac:dyDescent="0.2">
      <c r="B33" s="166"/>
      <c r="C33" s="166"/>
      <c r="D33" s="289"/>
      <c r="E33" s="167"/>
      <c r="F33" s="167"/>
      <c r="G33" s="167"/>
      <c r="H33" s="167"/>
      <c r="I33" s="167"/>
      <c r="J33" s="167"/>
      <c r="K33" s="167"/>
      <c r="L33" s="167"/>
      <c r="M33" s="167"/>
      <c r="N33" s="196"/>
      <c r="O33" s="196"/>
      <c r="P33" s="196"/>
      <c r="Q33" s="168"/>
      <c r="R33" s="168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</row>
    <row r="34" spans="2:33" s="164" customFormat="1" ht="20.25" customHeight="1" x14ac:dyDescent="0.2">
      <c r="B34" s="166"/>
      <c r="C34" s="166"/>
      <c r="D34" s="289"/>
      <c r="E34" s="167"/>
      <c r="F34" s="167"/>
      <c r="G34" s="167"/>
      <c r="H34" s="167"/>
      <c r="I34" s="167"/>
      <c r="J34" s="167"/>
      <c r="K34" s="167"/>
      <c r="L34" s="167"/>
      <c r="M34" s="167"/>
      <c r="N34" s="196"/>
      <c r="O34" s="196"/>
      <c r="P34" s="196"/>
      <c r="Q34" s="168"/>
      <c r="R34" s="168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</row>
    <row r="35" spans="2:33" s="164" customFormat="1" ht="20.25" customHeight="1" x14ac:dyDescent="0.2">
      <c r="B35" s="166"/>
      <c r="C35" s="166"/>
      <c r="D35" s="289"/>
      <c r="E35" s="167"/>
      <c r="F35" s="167"/>
      <c r="G35" s="167"/>
      <c r="H35" s="167"/>
      <c r="I35" s="167"/>
      <c r="J35" s="167"/>
      <c r="K35" s="167"/>
      <c r="L35" s="167"/>
      <c r="M35" s="167"/>
      <c r="N35" s="196"/>
      <c r="O35" s="196"/>
      <c r="P35" s="196"/>
      <c r="Q35" s="168"/>
      <c r="R35" s="168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</row>
    <row r="36" spans="2:33" s="164" customFormat="1" ht="20.25" customHeight="1" x14ac:dyDescent="0.2">
      <c r="B36" s="166"/>
      <c r="C36" s="166"/>
      <c r="D36" s="289"/>
      <c r="E36" s="167"/>
      <c r="F36" s="167"/>
      <c r="G36" s="167"/>
      <c r="H36" s="167"/>
      <c r="I36" s="167"/>
      <c r="J36" s="167"/>
      <c r="K36" s="167"/>
      <c r="L36" s="167"/>
      <c r="M36" s="167"/>
      <c r="N36" s="196"/>
      <c r="O36" s="196"/>
      <c r="P36" s="196"/>
      <c r="Q36" s="168"/>
      <c r="R36" s="168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</row>
    <row r="37" spans="2:33" s="164" customFormat="1" ht="20.25" customHeight="1" x14ac:dyDescent="0.2">
      <c r="B37" s="166"/>
      <c r="C37" s="166"/>
      <c r="D37" s="289"/>
      <c r="E37" s="167"/>
      <c r="F37" s="167"/>
      <c r="G37" s="167"/>
      <c r="H37" s="167"/>
      <c r="I37" s="167"/>
      <c r="J37" s="167"/>
      <c r="K37" s="167"/>
      <c r="L37" s="167"/>
      <c r="M37" s="167"/>
      <c r="N37" s="196"/>
      <c r="O37" s="196"/>
      <c r="P37" s="196"/>
      <c r="Q37" s="168"/>
      <c r="R37" s="168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</row>
    <row r="38" spans="2:33" s="164" customFormat="1" ht="20.25" customHeight="1" x14ac:dyDescent="0.2">
      <c r="B38" s="166"/>
      <c r="C38" s="166"/>
      <c r="D38" s="289"/>
      <c r="E38" s="167"/>
      <c r="F38" s="167"/>
      <c r="G38" s="167"/>
      <c r="H38" s="167"/>
      <c r="I38" s="167"/>
      <c r="J38" s="167"/>
      <c r="K38" s="167"/>
      <c r="L38" s="167"/>
      <c r="M38" s="167"/>
      <c r="N38" s="196"/>
      <c r="O38" s="196"/>
      <c r="P38" s="196"/>
      <c r="Q38" s="168"/>
      <c r="R38" s="168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</row>
    <row r="39" spans="2:33" s="164" customFormat="1" ht="20.25" customHeight="1" x14ac:dyDescent="0.2">
      <c r="B39" s="166"/>
      <c r="C39" s="166"/>
      <c r="D39" s="289"/>
      <c r="E39" s="167"/>
      <c r="F39" s="167"/>
      <c r="G39" s="167"/>
      <c r="H39" s="167"/>
      <c r="I39" s="167"/>
      <c r="J39" s="167"/>
      <c r="K39" s="167"/>
      <c r="L39" s="167"/>
      <c r="M39" s="167"/>
      <c r="N39" s="196"/>
      <c r="O39" s="196"/>
      <c r="P39" s="196"/>
      <c r="Q39" s="168"/>
      <c r="R39" s="168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</row>
    <row r="40" spans="2:33" s="164" customFormat="1" ht="20.25" customHeight="1" x14ac:dyDescent="0.2">
      <c r="B40" s="166"/>
      <c r="C40" s="166"/>
      <c r="D40" s="289"/>
      <c r="E40" s="167"/>
      <c r="F40" s="167"/>
      <c r="G40" s="167"/>
      <c r="H40" s="167"/>
      <c r="I40" s="167"/>
      <c r="J40" s="167"/>
      <c r="K40" s="167"/>
      <c r="L40" s="167"/>
      <c r="M40" s="167"/>
      <c r="N40" s="196"/>
      <c r="O40" s="196"/>
      <c r="P40" s="196"/>
      <c r="Q40" s="168"/>
      <c r="R40" s="168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</row>
    <row r="41" spans="2:33" s="164" customFormat="1" ht="20.25" customHeight="1" x14ac:dyDescent="0.2">
      <c r="B41" s="166"/>
      <c r="C41" s="166"/>
      <c r="D41" s="289"/>
      <c r="E41" s="167"/>
      <c r="F41" s="167"/>
      <c r="G41" s="167"/>
      <c r="H41" s="167"/>
      <c r="I41" s="167"/>
      <c r="J41" s="167"/>
      <c r="K41" s="167"/>
      <c r="L41" s="167"/>
      <c r="M41" s="167"/>
      <c r="N41" s="196"/>
      <c r="O41" s="196"/>
      <c r="P41" s="196"/>
      <c r="Q41" s="168"/>
      <c r="R41" s="168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</row>
    <row r="42" spans="2:33" ht="20.25" customHeight="1" x14ac:dyDescent="0.2"/>
    <row r="43" spans="2:33" ht="20.25" customHeight="1" x14ac:dyDescent="0.2"/>
    <row r="44" spans="2:33" ht="20.25" customHeight="1" x14ac:dyDescent="0.2"/>
    <row r="45" spans="2:33" ht="20.25" customHeight="1" x14ac:dyDescent="0.2"/>
    <row r="46" spans="2:33" ht="20.25" customHeight="1" x14ac:dyDescent="0.2"/>
    <row r="47" spans="2:33" ht="20.25" customHeight="1" x14ac:dyDescent="0.2"/>
    <row r="48" spans="2:33" ht="20.25" customHeight="1" x14ac:dyDescent="0.2"/>
    <row r="49" ht="18" x14ac:dyDescent="0.2"/>
    <row r="50" ht="18" x14ac:dyDescent="0.2"/>
    <row r="51" ht="18" x14ac:dyDescent="0.2"/>
    <row r="52" ht="18" x14ac:dyDescent="0.2"/>
    <row r="53" ht="18" x14ac:dyDescent="0.2"/>
    <row r="54" ht="18" x14ac:dyDescent="0.2"/>
    <row r="55" ht="18" x14ac:dyDescent="0.2"/>
    <row r="56" ht="18" x14ac:dyDescent="0.2"/>
    <row r="57" ht="18" x14ac:dyDescent="0.2"/>
    <row r="58" ht="18" x14ac:dyDescent="0.2"/>
    <row r="59" ht="18" x14ac:dyDescent="0.2"/>
    <row r="60" ht="18" x14ac:dyDescent="0.2"/>
    <row r="61" ht="18" x14ac:dyDescent="0.2"/>
    <row r="62" ht="18" x14ac:dyDescent="0.2"/>
    <row r="63" ht="18" x14ac:dyDescent="0.2"/>
    <row r="64" ht="18" x14ac:dyDescent="0.2"/>
    <row r="65" ht="18" x14ac:dyDescent="0.2"/>
    <row r="66" ht="18" x14ac:dyDescent="0.2"/>
    <row r="67" ht="18" x14ac:dyDescent="0.2"/>
    <row r="68" ht="18" x14ac:dyDescent="0.2"/>
    <row r="69" ht="18" x14ac:dyDescent="0.2"/>
    <row r="70" ht="18" x14ac:dyDescent="0.2"/>
    <row r="71" ht="18" x14ac:dyDescent="0.2"/>
    <row r="72" ht="18" x14ac:dyDescent="0.2"/>
    <row r="73" ht="18" x14ac:dyDescent="0.2"/>
    <row r="74" ht="18" x14ac:dyDescent="0.2"/>
    <row r="75" ht="18" x14ac:dyDescent="0.2"/>
    <row r="76" ht="18" x14ac:dyDescent="0.2"/>
    <row r="77" ht="18" x14ac:dyDescent="0.2"/>
    <row r="78" ht="18" x14ac:dyDescent="0.2"/>
    <row r="79" ht="18" x14ac:dyDescent="0.2"/>
    <row r="80" ht="18" x14ac:dyDescent="0.2"/>
    <row r="81" ht="18" x14ac:dyDescent="0.2"/>
    <row r="82" ht="18" x14ac:dyDescent="0.2"/>
    <row r="83" ht="18" x14ac:dyDescent="0.2"/>
    <row r="84" ht="18" x14ac:dyDescent="0.2"/>
    <row r="85" ht="18" x14ac:dyDescent="0.2"/>
    <row r="86" ht="18" x14ac:dyDescent="0.2"/>
    <row r="87" ht="18" x14ac:dyDescent="0.2"/>
    <row r="88" ht="18" x14ac:dyDescent="0.2"/>
    <row r="89" ht="18" x14ac:dyDescent="0.2"/>
    <row r="90" ht="18" x14ac:dyDescent="0.2"/>
    <row r="91" ht="18" x14ac:dyDescent="0.2"/>
    <row r="92" ht="18" x14ac:dyDescent="0.2"/>
    <row r="93" ht="18" x14ac:dyDescent="0.2"/>
    <row r="94" ht="18" x14ac:dyDescent="0.2"/>
    <row r="95" ht="18" x14ac:dyDescent="0.2"/>
    <row r="96" ht="18" x14ac:dyDescent="0.2"/>
    <row r="97" ht="18" x14ac:dyDescent="0.2"/>
    <row r="98" ht="18" x14ac:dyDescent="0.2"/>
    <row r="99" ht="18" x14ac:dyDescent="0.2"/>
    <row r="100" ht="18" x14ac:dyDescent="0.2"/>
    <row r="101" ht="18" x14ac:dyDescent="0.2"/>
    <row r="102" ht="18" x14ac:dyDescent="0.2"/>
    <row r="103" ht="18" x14ac:dyDescent="0.2"/>
    <row r="104" ht="18" x14ac:dyDescent="0.2"/>
    <row r="105" ht="18" x14ac:dyDescent="0.2"/>
    <row r="106" ht="18" x14ac:dyDescent="0.2"/>
    <row r="107" ht="18" x14ac:dyDescent="0.2"/>
    <row r="108" ht="18" x14ac:dyDescent="0.2"/>
    <row r="109" ht="18" x14ac:dyDescent="0.2"/>
    <row r="110" ht="18" x14ac:dyDescent="0.2"/>
    <row r="111" ht="18" x14ac:dyDescent="0.2"/>
    <row r="112" ht="18" x14ac:dyDescent="0.2"/>
    <row r="113" ht="18" x14ac:dyDescent="0.2"/>
    <row r="114" ht="18" x14ac:dyDescent="0.2"/>
    <row r="115" ht="18" x14ac:dyDescent="0.2"/>
    <row r="116" ht="18" x14ac:dyDescent="0.2"/>
    <row r="117" ht="18" x14ac:dyDescent="0.2"/>
    <row r="118" ht="18" x14ac:dyDescent="0.2"/>
    <row r="119" ht="18" x14ac:dyDescent="0.2"/>
    <row r="120" ht="18" x14ac:dyDescent="0.2"/>
    <row r="121" ht="18" x14ac:dyDescent="0.2"/>
    <row r="122" ht="18" x14ac:dyDescent="0.2"/>
    <row r="123" ht="18" x14ac:dyDescent="0.2"/>
    <row r="124" ht="18" x14ac:dyDescent="0.2"/>
    <row r="125" ht="18" x14ac:dyDescent="0.2"/>
    <row r="126" ht="18" x14ac:dyDescent="0.2"/>
    <row r="127" ht="18" x14ac:dyDescent="0.2"/>
    <row r="128" ht="18" x14ac:dyDescent="0.2"/>
    <row r="129" ht="18" x14ac:dyDescent="0.2"/>
    <row r="130" ht="18" x14ac:dyDescent="0.2"/>
    <row r="131" ht="18" x14ac:dyDescent="0.2"/>
    <row r="132" ht="18" x14ac:dyDescent="0.2"/>
    <row r="133" ht="18" x14ac:dyDescent="0.2"/>
    <row r="134" ht="18" x14ac:dyDescent="0.2"/>
    <row r="135" ht="18" x14ac:dyDescent="0.2"/>
    <row r="136" ht="18" x14ac:dyDescent="0.2"/>
    <row r="137" ht="18" x14ac:dyDescent="0.2"/>
    <row r="138" ht="18" x14ac:dyDescent="0.2"/>
    <row r="139" ht="18" x14ac:dyDescent="0.2"/>
    <row r="140" ht="18" x14ac:dyDescent="0.2"/>
    <row r="141" ht="18" x14ac:dyDescent="0.2"/>
    <row r="142" ht="18" x14ac:dyDescent="0.2"/>
    <row r="143" ht="18" x14ac:dyDescent="0.2"/>
    <row r="144" ht="18" x14ac:dyDescent="0.2"/>
    <row r="145" ht="18" x14ac:dyDescent="0.2"/>
    <row r="146" ht="18" x14ac:dyDescent="0.2"/>
    <row r="147" ht="18" x14ac:dyDescent="0.2"/>
    <row r="148" ht="18" x14ac:dyDescent="0.2"/>
    <row r="149" ht="18" x14ac:dyDescent="0.2"/>
    <row r="150" ht="18" x14ac:dyDescent="0.2"/>
    <row r="151" ht="18" x14ac:dyDescent="0.2"/>
    <row r="152" ht="18" x14ac:dyDescent="0.2"/>
    <row r="153" ht="18" x14ac:dyDescent="0.2"/>
    <row r="154" ht="18" x14ac:dyDescent="0.2"/>
    <row r="155" ht="18" x14ac:dyDescent="0.2"/>
    <row r="156" ht="18" x14ac:dyDescent="0.2"/>
    <row r="157" ht="18" x14ac:dyDescent="0.2"/>
    <row r="158" ht="18" x14ac:dyDescent="0.2"/>
    <row r="159" ht="18" x14ac:dyDescent="0.2"/>
    <row r="160" ht="18" x14ac:dyDescent="0.2"/>
    <row r="161" ht="18" x14ac:dyDescent="0.2"/>
    <row r="162" ht="18" x14ac:dyDescent="0.2"/>
    <row r="163" ht="18" x14ac:dyDescent="0.2"/>
    <row r="164" ht="18" x14ac:dyDescent="0.2"/>
    <row r="165" ht="18" x14ac:dyDescent="0.2"/>
    <row r="166" ht="18" x14ac:dyDescent="0.2"/>
    <row r="167" ht="18" x14ac:dyDescent="0.2"/>
    <row r="168" ht="18" x14ac:dyDescent="0.2"/>
    <row r="169" ht="18" x14ac:dyDescent="0.2"/>
    <row r="170" ht="18" x14ac:dyDescent="0.2"/>
    <row r="171" ht="18" x14ac:dyDescent="0.2"/>
    <row r="172" ht="18" x14ac:dyDescent="0.2"/>
    <row r="173" ht="18" x14ac:dyDescent="0.2"/>
    <row r="174" ht="18" x14ac:dyDescent="0.2"/>
    <row r="175" ht="18" x14ac:dyDescent="0.2"/>
    <row r="176" ht="18" x14ac:dyDescent="0.2"/>
    <row r="177" ht="18" x14ac:dyDescent="0.2"/>
    <row r="178" ht="18" x14ac:dyDescent="0.2"/>
    <row r="179" ht="18" x14ac:dyDescent="0.2"/>
    <row r="180" ht="18" x14ac:dyDescent="0.2"/>
    <row r="181" ht="18" x14ac:dyDescent="0.2"/>
  </sheetData>
  <mergeCells count="7">
    <mergeCell ref="B1:G3"/>
    <mergeCell ref="I2:K2"/>
    <mergeCell ref="E6:F6"/>
    <mergeCell ref="L1:N1"/>
    <mergeCell ref="L2:N2"/>
    <mergeCell ref="D4:F4"/>
    <mergeCell ref="D5:F5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00000"/>
  </sheetPr>
  <dimension ref="B3:R36"/>
  <sheetViews>
    <sheetView tabSelected="1" workbookViewId="0">
      <selection activeCell="B37" sqref="B37"/>
    </sheetView>
  </sheetViews>
  <sheetFormatPr defaultRowHeight="11.25" customHeight="1" x14ac:dyDescent="0.2"/>
  <cols>
    <col min="1" max="16384" width="9.140625" style="434"/>
  </cols>
  <sheetData>
    <row r="3" spans="2:18" ht="11.25" customHeight="1" x14ac:dyDescent="0.2">
      <c r="B3" s="589" t="s">
        <v>676</v>
      </c>
      <c r="C3" s="589"/>
      <c r="D3" s="589"/>
      <c r="E3" s="589"/>
      <c r="F3" s="589"/>
      <c r="G3" s="589"/>
      <c r="H3" s="589"/>
      <c r="I3" s="589"/>
      <c r="J3" s="589"/>
      <c r="K3" s="589"/>
      <c r="L3" s="589"/>
      <c r="M3" s="589"/>
      <c r="N3" s="589"/>
      <c r="O3" s="589"/>
      <c r="P3" s="589"/>
      <c r="Q3" s="589"/>
      <c r="R3" s="589"/>
    </row>
    <row r="4" spans="2:18" ht="11.25" customHeight="1" x14ac:dyDescent="0.2">
      <c r="B4" s="589"/>
      <c r="C4" s="589"/>
      <c r="D4" s="589"/>
      <c r="E4" s="589"/>
      <c r="F4" s="589"/>
      <c r="G4" s="589"/>
      <c r="H4" s="589"/>
      <c r="I4" s="589"/>
      <c r="J4" s="589"/>
      <c r="K4" s="589"/>
      <c r="L4" s="589"/>
      <c r="M4" s="589"/>
      <c r="N4" s="589"/>
      <c r="O4" s="589"/>
      <c r="P4" s="589"/>
      <c r="Q4" s="589"/>
      <c r="R4" s="589"/>
    </row>
    <row r="5" spans="2:18" ht="11.25" customHeight="1" x14ac:dyDescent="0.2">
      <c r="B5" s="589"/>
      <c r="C5" s="589"/>
      <c r="D5" s="589"/>
      <c r="E5" s="589"/>
      <c r="F5" s="589"/>
      <c r="G5" s="589"/>
      <c r="H5" s="589"/>
      <c r="I5" s="589"/>
      <c r="J5" s="589"/>
      <c r="K5" s="589"/>
      <c r="L5" s="589"/>
      <c r="M5" s="589"/>
      <c r="N5" s="589"/>
      <c r="O5" s="589"/>
      <c r="P5" s="589"/>
      <c r="Q5" s="589"/>
      <c r="R5" s="589"/>
    </row>
    <row r="6" spans="2:18" ht="11.25" customHeight="1" x14ac:dyDescent="0.2">
      <c r="B6" s="589"/>
      <c r="C6" s="589"/>
      <c r="D6" s="589"/>
      <c r="E6" s="589"/>
      <c r="F6" s="589"/>
      <c r="G6" s="589"/>
      <c r="H6" s="589"/>
      <c r="I6" s="589"/>
      <c r="J6" s="589"/>
      <c r="K6" s="589"/>
      <c r="L6" s="589"/>
      <c r="M6" s="589"/>
      <c r="N6" s="589"/>
      <c r="O6" s="589"/>
      <c r="P6" s="589"/>
      <c r="Q6" s="589"/>
      <c r="R6" s="589"/>
    </row>
    <row r="7" spans="2:18" ht="11.25" customHeight="1" x14ac:dyDescent="0.2">
      <c r="B7" s="589"/>
      <c r="C7" s="589"/>
      <c r="D7" s="589"/>
      <c r="E7" s="589"/>
      <c r="F7" s="589"/>
      <c r="G7" s="589"/>
      <c r="H7" s="589"/>
      <c r="I7" s="589"/>
      <c r="J7" s="589"/>
      <c r="K7" s="589"/>
      <c r="L7" s="589"/>
      <c r="M7" s="589"/>
      <c r="N7" s="589"/>
      <c r="O7" s="589"/>
      <c r="P7" s="589"/>
      <c r="Q7" s="589"/>
      <c r="R7" s="589"/>
    </row>
    <row r="8" spans="2:18" ht="11.25" customHeight="1" x14ac:dyDescent="0.2">
      <c r="B8" s="590" t="s">
        <v>706</v>
      </c>
      <c r="C8" s="590"/>
      <c r="D8" s="590"/>
      <c r="E8" s="590"/>
      <c r="F8" s="590"/>
      <c r="G8" s="590"/>
      <c r="H8" s="590"/>
      <c r="I8" s="590"/>
      <c r="J8" s="590"/>
      <c r="K8" s="590"/>
      <c r="L8" s="590"/>
      <c r="M8" s="590"/>
      <c r="N8" s="590"/>
      <c r="O8" s="590"/>
      <c r="P8" s="590"/>
      <c r="Q8" s="590"/>
      <c r="R8" s="590"/>
    </row>
    <row r="9" spans="2:18" ht="11.25" customHeight="1" x14ac:dyDescent="0.2">
      <c r="B9" s="590"/>
      <c r="C9" s="590"/>
      <c r="D9" s="590"/>
      <c r="E9" s="590"/>
      <c r="F9" s="590"/>
      <c r="G9" s="590"/>
      <c r="H9" s="590"/>
      <c r="I9" s="590"/>
      <c r="J9" s="590"/>
      <c r="K9" s="590"/>
      <c r="L9" s="590"/>
      <c r="M9" s="590"/>
      <c r="N9" s="590"/>
      <c r="O9" s="590"/>
      <c r="P9" s="590"/>
      <c r="Q9" s="590"/>
      <c r="R9" s="590"/>
    </row>
    <row r="10" spans="2:18" ht="11.25" customHeight="1" x14ac:dyDescent="0.2">
      <c r="B10" s="590"/>
      <c r="C10" s="590"/>
      <c r="D10" s="590"/>
      <c r="E10" s="590"/>
      <c r="F10" s="590"/>
      <c r="G10" s="590"/>
      <c r="H10" s="590"/>
      <c r="I10" s="590"/>
      <c r="J10" s="590"/>
      <c r="K10" s="590"/>
      <c r="L10" s="590"/>
      <c r="M10" s="590"/>
      <c r="N10" s="590"/>
      <c r="O10" s="590"/>
      <c r="P10" s="590"/>
      <c r="Q10" s="590"/>
      <c r="R10" s="590"/>
    </row>
    <row r="11" spans="2:18" ht="11.25" customHeight="1" x14ac:dyDescent="0.2">
      <c r="B11" s="590"/>
      <c r="C11" s="590"/>
      <c r="D11" s="590"/>
      <c r="E11" s="590"/>
      <c r="F11" s="590"/>
      <c r="G11" s="590"/>
      <c r="H11" s="590"/>
      <c r="I11" s="590"/>
      <c r="J11" s="590"/>
      <c r="K11" s="590"/>
      <c r="L11" s="590"/>
      <c r="M11" s="590"/>
      <c r="N11" s="590"/>
      <c r="O11" s="590"/>
      <c r="P11" s="590"/>
      <c r="Q11" s="590"/>
      <c r="R11" s="590"/>
    </row>
    <row r="12" spans="2:18" ht="11.25" customHeight="1" x14ac:dyDescent="0.2">
      <c r="B12" s="590"/>
      <c r="C12" s="590"/>
      <c r="D12" s="590"/>
      <c r="E12" s="590"/>
      <c r="F12" s="590"/>
      <c r="G12" s="590"/>
      <c r="H12" s="590"/>
      <c r="I12" s="590"/>
      <c r="J12" s="590"/>
      <c r="K12" s="590"/>
      <c r="L12" s="590"/>
      <c r="M12" s="590"/>
      <c r="N12" s="590"/>
      <c r="O12" s="590"/>
      <c r="P12" s="590"/>
      <c r="Q12" s="590"/>
      <c r="R12" s="590"/>
    </row>
    <row r="13" spans="2:18" ht="11.25" customHeight="1" x14ac:dyDescent="0.2">
      <c r="B13" s="590"/>
      <c r="C13" s="590"/>
      <c r="D13" s="590"/>
      <c r="E13" s="590"/>
      <c r="F13" s="590"/>
      <c r="G13" s="590"/>
      <c r="H13" s="590"/>
      <c r="I13" s="590"/>
      <c r="J13" s="590"/>
      <c r="K13" s="590"/>
      <c r="L13" s="590"/>
      <c r="M13" s="590"/>
      <c r="N13" s="590"/>
      <c r="O13" s="590"/>
      <c r="P13" s="590"/>
      <c r="Q13" s="590"/>
      <c r="R13" s="590"/>
    </row>
    <row r="14" spans="2:18" ht="11.25" customHeight="1" x14ac:dyDescent="0.2">
      <c r="B14" s="590"/>
      <c r="C14" s="590"/>
      <c r="D14" s="590"/>
      <c r="E14" s="590"/>
      <c r="F14" s="590"/>
      <c r="G14" s="590"/>
      <c r="H14" s="590"/>
      <c r="I14" s="590"/>
      <c r="J14" s="590"/>
      <c r="K14" s="590"/>
      <c r="L14" s="590"/>
      <c r="M14" s="590"/>
      <c r="N14" s="590"/>
      <c r="O14" s="590"/>
      <c r="P14" s="590"/>
      <c r="Q14" s="590"/>
      <c r="R14" s="590"/>
    </row>
    <row r="15" spans="2:18" ht="11.25" customHeight="1" x14ac:dyDescent="0.2">
      <c r="B15" s="590"/>
      <c r="C15" s="590"/>
      <c r="D15" s="590"/>
      <c r="E15" s="590"/>
      <c r="F15" s="590"/>
      <c r="G15" s="590"/>
      <c r="H15" s="590"/>
      <c r="I15" s="590"/>
      <c r="J15" s="590"/>
      <c r="K15" s="590"/>
      <c r="L15" s="590"/>
      <c r="M15" s="590"/>
      <c r="N15" s="590"/>
      <c r="O15" s="590"/>
      <c r="P15" s="590"/>
      <c r="Q15" s="590"/>
      <c r="R15" s="590"/>
    </row>
    <row r="16" spans="2:18" ht="11.25" customHeight="1" x14ac:dyDescent="0.2">
      <c r="B16" s="590"/>
      <c r="C16" s="590"/>
      <c r="D16" s="590"/>
      <c r="E16" s="590"/>
      <c r="F16" s="590"/>
      <c r="G16" s="590"/>
      <c r="H16" s="590"/>
      <c r="I16" s="590"/>
      <c r="J16" s="590"/>
      <c r="K16" s="590"/>
      <c r="L16" s="590"/>
      <c r="M16" s="590"/>
      <c r="N16" s="590"/>
      <c r="O16" s="590"/>
      <c r="P16" s="590"/>
      <c r="Q16" s="590"/>
      <c r="R16" s="590"/>
    </row>
    <row r="17" spans="2:18" ht="11.25" customHeight="1" x14ac:dyDescent="0.2">
      <c r="B17" s="590"/>
      <c r="C17" s="590"/>
      <c r="D17" s="590"/>
      <c r="E17" s="590"/>
      <c r="F17" s="590"/>
      <c r="G17" s="590"/>
      <c r="H17" s="590"/>
      <c r="I17" s="590"/>
      <c r="J17" s="590"/>
      <c r="K17" s="590"/>
      <c r="L17" s="590"/>
      <c r="M17" s="590"/>
      <c r="N17" s="590"/>
      <c r="O17" s="590"/>
      <c r="P17" s="590"/>
      <c r="Q17" s="590"/>
      <c r="R17" s="590"/>
    </row>
    <row r="18" spans="2:18" ht="11.25" customHeight="1" x14ac:dyDescent="0.2">
      <c r="B18" s="590"/>
      <c r="C18" s="590"/>
      <c r="D18" s="590"/>
      <c r="E18" s="590"/>
      <c r="F18" s="590"/>
      <c r="G18" s="590"/>
      <c r="H18" s="590"/>
      <c r="I18" s="590"/>
      <c r="J18" s="590"/>
      <c r="K18" s="590"/>
      <c r="L18" s="590"/>
      <c r="M18" s="590"/>
      <c r="N18" s="590"/>
      <c r="O18" s="590"/>
      <c r="P18" s="590"/>
      <c r="Q18" s="590"/>
      <c r="R18" s="590"/>
    </row>
    <row r="19" spans="2:18" ht="11.25" customHeight="1" x14ac:dyDescent="0.2">
      <c r="B19" s="590"/>
      <c r="C19" s="590"/>
      <c r="D19" s="590"/>
      <c r="E19" s="590"/>
      <c r="F19" s="590"/>
      <c r="G19" s="590"/>
      <c r="H19" s="590"/>
      <c r="I19" s="590"/>
      <c r="J19" s="590"/>
      <c r="K19" s="590"/>
      <c r="L19" s="590"/>
      <c r="M19" s="590"/>
      <c r="N19" s="590"/>
      <c r="O19" s="590"/>
      <c r="P19" s="590"/>
      <c r="Q19" s="590"/>
      <c r="R19" s="590"/>
    </row>
    <row r="20" spans="2:18" ht="11.25" customHeight="1" x14ac:dyDescent="0.2">
      <c r="B20" s="590"/>
      <c r="C20" s="590"/>
      <c r="D20" s="590"/>
      <c r="E20" s="590"/>
      <c r="F20" s="590"/>
      <c r="G20" s="590"/>
      <c r="H20" s="590"/>
      <c r="I20" s="590"/>
      <c r="J20" s="590"/>
      <c r="K20" s="590"/>
      <c r="L20" s="590"/>
      <c r="M20" s="590"/>
      <c r="N20" s="590"/>
      <c r="O20" s="590"/>
      <c r="P20" s="590"/>
      <c r="Q20" s="590"/>
      <c r="R20" s="590"/>
    </row>
    <row r="21" spans="2:18" ht="11.25" customHeight="1" x14ac:dyDescent="0.2">
      <c r="B21" s="590"/>
      <c r="C21" s="590"/>
      <c r="D21" s="590"/>
      <c r="E21" s="590"/>
      <c r="F21" s="590"/>
      <c r="G21" s="590"/>
      <c r="H21" s="590"/>
      <c r="I21" s="590"/>
      <c r="J21" s="590"/>
      <c r="K21" s="590"/>
      <c r="L21" s="590"/>
      <c r="M21" s="590"/>
      <c r="N21" s="590"/>
      <c r="O21" s="590"/>
      <c r="P21" s="590"/>
      <c r="Q21" s="590"/>
      <c r="R21" s="590"/>
    </row>
    <row r="22" spans="2:18" ht="11.25" customHeight="1" x14ac:dyDescent="0.2">
      <c r="B22" s="590"/>
      <c r="C22" s="590"/>
      <c r="D22" s="590"/>
      <c r="E22" s="590"/>
      <c r="F22" s="590"/>
      <c r="G22" s="590"/>
      <c r="H22" s="590"/>
      <c r="I22" s="590"/>
      <c r="J22" s="590"/>
      <c r="K22" s="590"/>
      <c r="L22" s="590"/>
      <c r="M22" s="590"/>
      <c r="N22" s="590"/>
      <c r="O22" s="590"/>
      <c r="P22" s="590"/>
      <c r="Q22" s="590"/>
      <c r="R22" s="590"/>
    </row>
    <row r="23" spans="2:18" ht="11.25" customHeight="1" x14ac:dyDescent="0.2">
      <c r="B23" s="590"/>
      <c r="C23" s="590"/>
      <c r="D23" s="590"/>
      <c r="E23" s="590"/>
      <c r="F23" s="590"/>
      <c r="G23" s="590"/>
      <c r="H23" s="590"/>
      <c r="I23" s="590"/>
      <c r="J23" s="590"/>
      <c r="K23" s="590"/>
      <c r="L23" s="590"/>
      <c r="M23" s="590"/>
      <c r="N23" s="590"/>
      <c r="O23" s="590"/>
      <c r="P23" s="590"/>
      <c r="Q23" s="590"/>
      <c r="R23" s="590"/>
    </row>
    <row r="24" spans="2:18" ht="11.25" customHeight="1" x14ac:dyDescent="0.2">
      <c r="B24" s="590"/>
      <c r="C24" s="590"/>
      <c r="D24" s="590"/>
      <c r="E24" s="590"/>
      <c r="F24" s="590"/>
      <c r="G24" s="590"/>
      <c r="H24" s="590"/>
      <c r="I24" s="590"/>
      <c r="J24" s="590"/>
      <c r="K24" s="590"/>
      <c r="L24" s="590"/>
      <c r="M24" s="590"/>
      <c r="N24" s="590"/>
      <c r="O24" s="590"/>
      <c r="P24" s="590"/>
      <c r="Q24" s="590"/>
      <c r="R24" s="590"/>
    </row>
    <row r="25" spans="2:18" ht="11.25" customHeight="1" x14ac:dyDescent="0.2">
      <c r="B25" s="590"/>
      <c r="C25" s="590"/>
      <c r="D25" s="590"/>
      <c r="E25" s="590"/>
      <c r="F25" s="590"/>
      <c r="G25" s="590"/>
      <c r="H25" s="590"/>
      <c r="I25" s="590"/>
      <c r="J25" s="590"/>
      <c r="K25" s="590"/>
      <c r="L25" s="590"/>
      <c r="M25" s="590"/>
      <c r="N25" s="590"/>
      <c r="O25" s="590"/>
      <c r="P25" s="590"/>
      <c r="Q25" s="590"/>
      <c r="R25" s="590"/>
    </row>
    <row r="26" spans="2:18" ht="11.25" customHeight="1" x14ac:dyDescent="0.2">
      <c r="B26" s="590"/>
      <c r="C26" s="590"/>
      <c r="D26" s="590"/>
      <c r="E26" s="590"/>
      <c r="F26" s="590"/>
      <c r="G26" s="590"/>
      <c r="H26" s="590"/>
      <c r="I26" s="590"/>
      <c r="J26" s="590"/>
      <c r="K26" s="590"/>
      <c r="L26" s="590"/>
      <c r="M26" s="590"/>
      <c r="N26" s="590"/>
      <c r="O26" s="590"/>
      <c r="P26" s="590"/>
      <c r="Q26" s="590"/>
      <c r="R26" s="590"/>
    </row>
    <row r="27" spans="2:18" ht="11.25" customHeight="1" x14ac:dyDescent="0.2">
      <c r="B27" s="590"/>
      <c r="C27" s="590"/>
      <c r="D27" s="590"/>
      <c r="E27" s="590"/>
      <c r="F27" s="590"/>
      <c r="G27" s="590"/>
      <c r="H27" s="590"/>
      <c r="I27" s="590"/>
      <c r="J27" s="590"/>
      <c r="K27" s="590"/>
      <c r="L27" s="590"/>
      <c r="M27" s="590"/>
      <c r="N27" s="590"/>
      <c r="O27" s="590"/>
      <c r="P27" s="590"/>
      <c r="Q27" s="590"/>
      <c r="R27" s="590"/>
    </row>
    <row r="28" spans="2:18" ht="11.25" customHeight="1" x14ac:dyDescent="0.2">
      <c r="B28" s="590"/>
      <c r="C28" s="590"/>
      <c r="D28" s="590"/>
      <c r="E28" s="590"/>
      <c r="F28" s="590"/>
      <c r="G28" s="590"/>
      <c r="H28" s="590"/>
      <c r="I28" s="590"/>
      <c r="J28" s="590"/>
      <c r="K28" s="590"/>
      <c r="L28" s="590"/>
      <c r="M28" s="590"/>
      <c r="N28" s="590"/>
      <c r="O28" s="590"/>
      <c r="P28" s="590"/>
      <c r="Q28" s="590"/>
      <c r="R28" s="590"/>
    </row>
    <row r="29" spans="2:18" ht="11.25" customHeight="1" x14ac:dyDescent="0.2">
      <c r="B29" s="590"/>
      <c r="C29" s="590"/>
      <c r="D29" s="590"/>
      <c r="E29" s="590"/>
      <c r="F29" s="590"/>
      <c r="G29" s="590"/>
      <c r="H29" s="590"/>
      <c r="I29" s="590"/>
      <c r="J29" s="590"/>
      <c r="K29" s="590"/>
      <c r="L29" s="590"/>
      <c r="M29" s="590"/>
      <c r="N29" s="590"/>
      <c r="O29" s="590"/>
      <c r="P29" s="590"/>
      <c r="Q29" s="590"/>
      <c r="R29" s="590"/>
    </row>
    <row r="30" spans="2:18" ht="11.25" customHeight="1" x14ac:dyDescent="0.2">
      <c r="B30" s="590"/>
      <c r="C30" s="590"/>
      <c r="D30" s="590"/>
      <c r="E30" s="590"/>
      <c r="F30" s="590"/>
      <c r="G30" s="590"/>
      <c r="H30" s="590"/>
      <c r="I30" s="590"/>
      <c r="J30" s="590"/>
      <c r="K30" s="590"/>
      <c r="L30" s="590"/>
      <c r="M30" s="590"/>
      <c r="N30" s="590"/>
      <c r="O30" s="590"/>
      <c r="P30" s="590"/>
      <c r="Q30" s="590"/>
      <c r="R30" s="590"/>
    </row>
    <row r="31" spans="2:18" ht="11.25" customHeight="1" x14ac:dyDescent="0.2">
      <c r="B31" s="590"/>
      <c r="C31" s="590"/>
      <c r="D31" s="590"/>
      <c r="E31" s="590"/>
      <c r="F31" s="590"/>
      <c r="G31" s="590"/>
      <c r="H31" s="590"/>
      <c r="I31" s="590"/>
      <c r="J31" s="590"/>
      <c r="K31" s="590"/>
      <c r="L31" s="590"/>
      <c r="M31" s="590"/>
      <c r="N31" s="590"/>
      <c r="O31" s="590"/>
      <c r="P31" s="590"/>
      <c r="Q31" s="590"/>
      <c r="R31" s="590"/>
    </row>
    <row r="32" spans="2:18" ht="11.25" customHeight="1" x14ac:dyDescent="0.2">
      <c r="B32" s="590"/>
      <c r="C32" s="590"/>
      <c r="D32" s="590"/>
      <c r="E32" s="590"/>
      <c r="F32" s="590"/>
      <c r="G32" s="590"/>
      <c r="H32" s="590"/>
      <c r="I32" s="590"/>
      <c r="J32" s="590"/>
      <c r="K32" s="590"/>
      <c r="L32" s="590"/>
      <c r="M32" s="590"/>
      <c r="N32" s="590"/>
      <c r="O32" s="590"/>
      <c r="P32" s="590"/>
      <c r="Q32" s="590"/>
      <c r="R32" s="590"/>
    </row>
    <row r="33" spans="2:18" ht="11.25" customHeight="1" x14ac:dyDescent="0.2">
      <c r="B33" s="590"/>
      <c r="C33" s="590"/>
      <c r="D33" s="590"/>
      <c r="E33" s="590"/>
      <c r="F33" s="590"/>
      <c r="G33" s="590"/>
      <c r="H33" s="590"/>
      <c r="I33" s="590"/>
      <c r="J33" s="590"/>
      <c r="K33" s="590"/>
      <c r="L33" s="590"/>
      <c r="M33" s="590"/>
      <c r="N33" s="590"/>
      <c r="O33" s="590"/>
      <c r="P33" s="590"/>
      <c r="Q33" s="590"/>
      <c r="R33" s="590"/>
    </row>
    <row r="34" spans="2:18" ht="11.25" customHeight="1" x14ac:dyDescent="0.2">
      <c r="B34" s="591" t="s">
        <v>707</v>
      </c>
      <c r="C34" s="591"/>
      <c r="D34" s="591"/>
      <c r="E34" s="591"/>
      <c r="F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</row>
    <row r="35" spans="2:18" ht="11.25" customHeight="1" x14ac:dyDescent="0.2">
      <c r="B35" s="591"/>
      <c r="C35" s="591"/>
      <c r="D35" s="591"/>
      <c r="E35" s="591"/>
      <c r="F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</row>
    <row r="36" spans="2:18" ht="11.25" customHeight="1" x14ac:dyDescent="0.2">
      <c r="B36" s="591"/>
      <c r="C36" s="591"/>
      <c r="D36" s="591"/>
      <c r="E36" s="591"/>
      <c r="F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</row>
  </sheetData>
  <sheetProtection algorithmName="SHA-512" hashValue="jcYAqtaxOAtHKjIZYqbmIxkfI9eXDVsPt4wKECw0yNYh53kO3HSXBUQxBdWM8GuXD4FDetWJ2gRupiUi8AX7+Q==" saltValue="iM7P3mYcY314/5IcTsxyRg==" spinCount="100000" sheet="1" objects="1" scenarios="1"/>
  <mergeCells count="3">
    <mergeCell ref="B3:R7"/>
    <mergeCell ref="B8:R33"/>
    <mergeCell ref="B34:R36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17"/>
  <sheetViews>
    <sheetView workbookViewId="0">
      <selection activeCell="B3" sqref="B3:B4"/>
    </sheetView>
  </sheetViews>
  <sheetFormatPr defaultColWidth="0" defaultRowHeight="30" customHeight="1" x14ac:dyDescent="0.25"/>
  <cols>
    <col min="1" max="1" width="20.7109375" style="434" customWidth="1"/>
    <col min="2" max="2" width="46.85546875" style="457" customWidth="1"/>
    <col min="3" max="3" width="27.5703125" style="457" customWidth="1"/>
    <col min="4" max="4" width="8.42578125" style="457" customWidth="1"/>
    <col min="5" max="5" width="6.42578125" style="460" bestFit="1" customWidth="1"/>
    <col min="6" max="6" width="10.7109375" style="457" customWidth="1"/>
    <col min="7" max="7" width="63.28515625" style="461" customWidth="1"/>
    <col min="8" max="8" width="9.140625" style="434" customWidth="1"/>
    <col min="9" max="9" width="9.140625" style="462" customWidth="1"/>
    <col min="10" max="10" width="9.140625" style="434" customWidth="1"/>
    <col min="11" max="12" width="9.140625" style="448" customWidth="1"/>
    <col min="13" max="17" width="0" style="448" hidden="1" customWidth="1"/>
    <col min="18" max="16384" width="9.140625" style="434" hidden="1"/>
  </cols>
  <sheetData>
    <row r="1" spans="2:15" ht="27.75" x14ac:dyDescent="0.25">
      <c r="B1" s="434"/>
      <c r="C1" s="468">
        <f>SUBTOTAL(3,C3:C17)</f>
        <v>0</v>
      </c>
      <c r="D1" s="447"/>
      <c r="E1" s="447"/>
      <c r="G1" s="447"/>
    </row>
    <row r="2" spans="2:15" ht="42.75" x14ac:dyDescent="0.25">
      <c r="B2" s="449" t="s">
        <v>681</v>
      </c>
      <c r="C2" s="450" t="s">
        <v>682</v>
      </c>
      <c r="D2" s="592" t="s">
        <v>683</v>
      </c>
      <c r="E2" s="592"/>
      <c r="F2" s="450" t="s">
        <v>684</v>
      </c>
      <c r="G2" s="451" t="s">
        <v>685</v>
      </c>
      <c r="O2" s="448" t="s">
        <v>684</v>
      </c>
    </row>
    <row r="3" spans="2:15" ht="22.5" customHeight="1" x14ac:dyDescent="0.25">
      <c r="B3" s="593"/>
      <c r="C3" s="452"/>
      <c r="D3" s="453"/>
      <c r="E3" s="454" t="s">
        <v>574</v>
      </c>
      <c r="F3" s="455" t="s">
        <v>684</v>
      </c>
      <c r="G3" s="456"/>
      <c r="O3" s="448" t="s">
        <v>686</v>
      </c>
    </row>
    <row r="4" spans="2:15" ht="22.5" customHeight="1" x14ac:dyDescent="0.25">
      <c r="B4" s="594"/>
      <c r="C4" s="452"/>
      <c r="D4" s="453"/>
      <c r="E4" s="454" t="s">
        <v>574</v>
      </c>
      <c r="F4" s="455" t="s">
        <v>684</v>
      </c>
      <c r="G4" s="456"/>
      <c r="O4" s="448" t="s">
        <v>687</v>
      </c>
    </row>
    <row r="5" spans="2:15" ht="22.5" customHeight="1" x14ac:dyDescent="0.25">
      <c r="C5" s="452"/>
      <c r="D5" s="453"/>
      <c r="E5" s="454" t="s">
        <v>574</v>
      </c>
      <c r="F5" s="455" t="s">
        <v>684</v>
      </c>
      <c r="G5" s="456"/>
    </row>
    <row r="6" spans="2:15" ht="22.5" customHeight="1" x14ac:dyDescent="0.25">
      <c r="C6" s="452"/>
      <c r="D6" s="453"/>
      <c r="E6" s="454" t="s">
        <v>574</v>
      </c>
      <c r="F6" s="455" t="s">
        <v>684</v>
      </c>
      <c r="G6" s="456"/>
    </row>
    <row r="7" spans="2:15" ht="22.5" customHeight="1" x14ac:dyDescent="0.25">
      <c r="C7" s="452"/>
      <c r="D7" s="453"/>
      <c r="E7" s="454" t="s">
        <v>574</v>
      </c>
      <c r="F7" s="455" t="s">
        <v>684</v>
      </c>
      <c r="G7" s="456"/>
    </row>
    <row r="8" spans="2:15" ht="22.5" customHeight="1" x14ac:dyDescent="0.25">
      <c r="C8" s="452"/>
      <c r="D8" s="453"/>
      <c r="E8" s="454" t="s">
        <v>574</v>
      </c>
      <c r="F8" s="455" t="s">
        <v>684</v>
      </c>
      <c r="G8" s="456"/>
    </row>
    <row r="9" spans="2:15" ht="22.5" customHeight="1" x14ac:dyDescent="0.25">
      <c r="B9" s="595" t="s">
        <v>705</v>
      </c>
      <c r="C9" s="452"/>
      <c r="D9" s="453"/>
      <c r="E9" s="454" t="s">
        <v>574</v>
      </c>
      <c r="F9" s="455" t="s">
        <v>684</v>
      </c>
      <c r="G9" s="456"/>
      <c r="H9" s="463" t="s">
        <v>73</v>
      </c>
    </row>
    <row r="10" spans="2:15" ht="22.5" customHeight="1" x14ac:dyDescent="0.25">
      <c r="B10" s="595"/>
      <c r="C10" s="452"/>
      <c r="D10" s="453"/>
      <c r="E10" s="454" t="s">
        <v>574</v>
      </c>
      <c r="F10" s="455" t="s">
        <v>684</v>
      </c>
      <c r="G10" s="456"/>
      <c r="K10" s="458"/>
      <c r="L10" s="458"/>
    </row>
    <row r="11" spans="2:15" ht="22.5" customHeight="1" x14ac:dyDescent="0.25">
      <c r="B11" s="595"/>
      <c r="C11" s="452"/>
      <c r="D11" s="453"/>
      <c r="E11" s="454" t="s">
        <v>574</v>
      </c>
      <c r="F11" s="455" t="s">
        <v>684</v>
      </c>
      <c r="G11" s="456"/>
      <c r="J11" s="459"/>
      <c r="K11" s="458"/>
      <c r="L11" s="458"/>
    </row>
    <row r="12" spans="2:15" ht="22.5" customHeight="1" x14ac:dyDescent="0.25">
      <c r="C12" s="452"/>
      <c r="D12" s="453"/>
      <c r="E12" s="454" t="s">
        <v>574</v>
      </c>
      <c r="F12" s="455" t="s">
        <v>684</v>
      </c>
      <c r="G12" s="456"/>
      <c r="J12" s="459"/>
      <c r="K12" s="458"/>
      <c r="L12" s="458"/>
    </row>
    <row r="13" spans="2:15" ht="22.5" customHeight="1" x14ac:dyDescent="0.25">
      <c r="C13" s="452"/>
      <c r="D13" s="453"/>
      <c r="E13" s="454" t="s">
        <v>574</v>
      </c>
      <c r="F13" s="455" t="s">
        <v>684</v>
      </c>
      <c r="G13" s="456"/>
    </row>
    <row r="14" spans="2:15" ht="22.5" customHeight="1" x14ac:dyDescent="0.25">
      <c r="C14" s="452"/>
      <c r="D14" s="453"/>
      <c r="E14" s="454" t="s">
        <v>574</v>
      </c>
      <c r="F14" s="455" t="s">
        <v>684</v>
      </c>
      <c r="G14" s="456"/>
    </row>
    <row r="15" spans="2:15" ht="22.5" customHeight="1" x14ac:dyDescent="0.25">
      <c r="C15" s="452"/>
      <c r="D15" s="453"/>
      <c r="E15" s="454" t="s">
        <v>574</v>
      </c>
      <c r="F15" s="455" t="s">
        <v>684</v>
      </c>
      <c r="G15" s="456"/>
    </row>
    <row r="16" spans="2:15" ht="22.5" customHeight="1" x14ac:dyDescent="0.25">
      <c r="C16" s="452"/>
      <c r="D16" s="453"/>
      <c r="E16" s="454" t="s">
        <v>574</v>
      </c>
      <c r="F16" s="455" t="s">
        <v>684</v>
      </c>
      <c r="G16" s="456"/>
    </row>
    <row r="17" spans="3:7" ht="22.5" customHeight="1" x14ac:dyDescent="0.25">
      <c r="C17" s="452"/>
      <c r="D17" s="453"/>
      <c r="E17" s="454" t="s">
        <v>574</v>
      </c>
      <c r="F17" s="455" t="s">
        <v>684</v>
      </c>
      <c r="G17" s="456"/>
    </row>
  </sheetData>
  <mergeCells count="3">
    <mergeCell ref="D2:E2"/>
    <mergeCell ref="B3:B4"/>
    <mergeCell ref="B9:B11"/>
  </mergeCells>
  <conditionalFormatting sqref="F3:F17">
    <cfRule type="containsText" dxfId="19" priority="1" operator="containsText" text="PRÓPRIA">
      <formula>NOT(ISERROR(SEARCH("PRÓPRIA",F3)))</formula>
    </cfRule>
    <cfRule type="containsText" dxfId="18" priority="2" operator="containsText" text="LOCADA">
      <formula>NOT(ISERROR(SEARCH("LOCADA",F3)))</formula>
    </cfRule>
  </conditionalFormatting>
  <dataValidations count="1">
    <dataValidation type="list" allowBlank="1" showInputMessage="1" showErrorMessage="1" sqref="F3:F17" xr:uid="{00000000-0002-0000-0B00-000000000000}">
      <formula1>$O$2:$O$4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BC313"/>
  <sheetViews>
    <sheetView zoomScale="90" zoomScaleNormal="90" workbookViewId="0">
      <pane ySplit="7" topLeftCell="A8" activePane="bottomLeft" state="frozen"/>
      <selection pane="bottomLeft" activeCell="AD1" sqref="AD1:AD1048576"/>
    </sheetView>
  </sheetViews>
  <sheetFormatPr defaultColWidth="9.140625" defaultRowHeight="20.25" customHeight="1" x14ac:dyDescent="0.2"/>
  <cols>
    <col min="1" max="1" width="2.28515625" style="162" customWidth="1"/>
    <col min="2" max="2" width="12" style="166" bestFit="1" customWidth="1"/>
    <col min="3" max="3" width="5.85546875" style="376" customWidth="1"/>
    <col min="4" max="22" width="5.85546875" style="167" customWidth="1"/>
    <col min="23" max="23" width="5.85546875" style="377" customWidth="1"/>
    <col min="24" max="24" width="5.85546875" style="196" customWidth="1"/>
    <col min="25" max="25" width="5.85546875" style="167" customWidth="1"/>
    <col min="26" max="27" width="35.7109375" style="168" customWidth="1"/>
    <col min="28" max="28" width="10" style="374" customWidth="1"/>
    <col min="29" max="29" width="10" style="162" customWidth="1"/>
    <col min="30" max="30" width="56.140625" style="162" customWidth="1"/>
    <col min="31" max="34" width="9.140625" style="162" customWidth="1"/>
    <col min="35" max="35" width="49.28515625" style="162" customWidth="1"/>
    <col min="36" max="36" width="7.85546875" style="162" customWidth="1"/>
    <col min="37" max="37" width="6.42578125" style="162" customWidth="1"/>
    <col min="38" max="38" width="73" style="162" customWidth="1"/>
    <col min="39" max="40" width="9.140625" style="162" customWidth="1"/>
    <col min="41" max="55" width="9.140625" style="168" customWidth="1"/>
    <col min="56" max="16384" width="9.140625" style="162"/>
  </cols>
  <sheetData>
    <row r="1" spans="2:55" ht="18.75" customHeight="1" x14ac:dyDescent="0.2">
      <c r="B1" s="624" t="s">
        <v>688</v>
      </c>
      <c r="C1" s="624"/>
      <c r="D1" s="624"/>
      <c r="E1" s="624"/>
      <c r="F1" s="624"/>
      <c r="G1" s="624"/>
      <c r="H1" s="624"/>
      <c r="I1" s="624"/>
      <c r="J1" s="624"/>
      <c r="K1" s="624"/>
      <c r="L1" s="431"/>
      <c r="M1" s="627"/>
      <c r="N1" s="627"/>
      <c r="O1" s="627"/>
      <c r="P1" s="627"/>
      <c r="Q1" s="627"/>
      <c r="R1" s="627"/>
      <c r="S1" s="619" t="s">
        <v>571</v>
      </c>
      <c r="T1" s="619"/>
      <c r="U1" s="619"/>
      <c r="V1" s="619"/>
      <c r="W1" s="619"/>
      <c r="X1" s="619"/>
      <c r="Y1" s="619"/>
      <c r="Z1" s="619"/>
      <c r="AA1" s="619"/>
      <c r="AE1" s="383">
        <v>1</v>
      </c>
      <c r="AF1" s="384" t="s">
        <v>575</v>
      </c>
      <c r="AG1" s="385"/>
    </row>
    <row r="2" spans="2:55" ht="18.75" customHeight="1" x14ac:dyDescent="0.2">
      <c r="B2" s="625"/>
      <c r="C2" s="625"/>
      <c r="D2" s="625"/>
      <c r="E2" s="625"/>
      <c r="F2" s="625"/>
      <c r="G2" s="625"/>
      <c r="H2" s="625"/>
      <c r="I2" s="625"/>
      <c r="J2" s="625"/>
      <c r="K2" s="625"/>
      <c r="L2" s="432"/>
      <c r="M2" s="628"/>
      <c r="N2" s="628"/>
      <c r="O2" s="628"/>
      <c r="P2" s="628"/>
      <c r="Q2" s="628"/>
      <c r="R2" s="628"/>
      <c r="S2" s="619"/>
      <c r="T2" s="619"/>
      <c r="U2" s="619"/>
      <c r="V2" s="619"/>
      <c r="W2" s="619"/>
      <c r="X2" s="619"/>
      <c r="Y2" s="619"/>
      <c r="Z2" s="619"/>
      <c r="AA2" s="619"/>
      <c r="AE2" s="383">
        <v>2</v>
      </c>
      <c r="AF2" s="384" t="s">
        <v>576</v>
      </c>
      <c r="AG2" s="385"/>
    </row>
    <row r="3" spans="2:55" ht="18.75" customHeight="1" x14ac:dyDescent="0.2"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431"/>
      <c r="M3" s="629" t="s">
        <v>704</v>
      </c>
      <c r="N3" s="629"/>
      <c r="O3" s="629"/>
      <c r="P3" s="629"/>
      <c r="Q3" s="629"/>
      <c r="R3" s="629"/>
      <c r="S3" s="430"/>
      <c r="T3" s="430"/>
      <c r="U3" s="430"/>
      <c r="V3" s="430"/>
      <c r="W3" s="430"/>
      <c r="X3" s="430"/>
      <c r="Y3" s="430"/>
      <c r="Z3" s="430"/>
      <c r="AA3" s="430"/>
      <c r="AE3" s="383"/>
      <c r="AF3" s="384"/>
      <c r="AG3" s="385"/>
    </row>
    <row r="4" spans="2:55" ht="18.75" customHeight="1" x14ac:dyDescent="0.2"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432"/>
      <c r="M4" s="629"/>
      <c r="N4" s="629"/>
      <c r="O4" s="629"/>
      <c r="P4" s="629"/>
      <c r="Q4" s="629"/>
      <c r="R4" s="629"/>
      <c r="S4" s="620" t="str">
        <f>IF(B3="","",IF(B3=AI7,"",VLOOKUP(B3,AI7:AL22,4,0)))</f>
        <v/>
      </c>
      <c r="T4" s="620"/>
      <c r="U4" s="620"/>
      <c r="V4" s="620"/>
      <c r="W4" s="620"/>
      <c r="X4" s="620"/>
      <c r="Y4" s="620"/>
      <c r="Z4" s="620"/>
      <c r="AA4" s="620"/>
      <c r="AE4" s="383">
        <v>3</v>
      </c>
      <c r="AF4" s="384" t="s">
        <v>577</v>
      </c>
      <c r="AG4" s="385"/>
    </row>
    <row r="5" spans="2:55" ht="18.75" customHeight="1" thickBot="1" x14ac:dyDescent="0.25">
      <c r="B5" s="378"/>
      <c r="C5" s="379"/>
      <c r="D5" s="379"/>
      <c r="E5" s="607"/>
      <c r="F5" s="607"/>
      <c r="G5" s="607"/>
      <c r="H5" s="380"/>
      <c r="I5" s="380"/>
      <c r="J5" s="380"/>
      <c r="K5" s="381" t="s">
        <v>567</v>
      </c>
      <c r="L5" s="381"/>
      <c r="M5" s="381"/>
      <c r="N5" s="381"/>
      <c r="O5" s="380" t="str">
        <f>IF(SUBTOTAL(3,E8:E845)=0,"",SUBTOTAL(3,E8:E845))</f>
        <v/>
      </c>
      <c r="P5" s="378"/>
      <c r="Q5" s="596" t="s">
        <v>678</v>
      </c>
      <c r="R5" s="596"/>
      <c r="S5" s="620"/>
      <c r="T5" s="620"/>
      <c r="U5" s="620"/>
      <c r="V5" s="620"/>
      <c r="W5" s="620"/>
      <c r="X5" s="620"/>
      <c r="Y5" s="620"/>
      <c r="Z5" s="620"/>
      <c r="AA5" s="620"/>
      <c r="AE5" s="383">
        <v>4</v>
      </c>
      <c r="AF5" s="384" t="s">
        <v>578</v>
      </c>
      <c r="AG5" s="385"/>
    </row>
    <row r="6" spans="2:55" ht="29.25" thickBot="1" x14ac:dyDescent="0.25">
      <c r="B6" s="446">
        <f ca="1">TODAY()</f>
        <v>45934</v>
      </c>
      <c r="C6" s="379"/>
      <c r="D6" s="608">
        <f ca="1">NOW()</f>
        <v>45934.760092708333</v>
      </c>
      <c r="E6" s="608"/>
      <c r="F6" s="608"/>
      <c r="G6" s="608"/>
      <c r="H6" s="380"/>
      <c r="I6" s="380"/>
      <c r="J6" s="380"/>
      <c r="K6" s="381" t="s">
        <v>568</v>
      </c>
      <c r="L6" s="381"/>
      <c r="M6" s="381"/>
      <c r="N6" s="381"/>
      <c r="O6" s="380" t="str">
        <f>IF(SUBTOTAL(3,Z8:Z846)=0,"",SUBTOTAL(3,Z8:Z846))</f>
        <v/>
      </c>
      <c r="P6" s="378"/>
      <c r="Q6" s="597" t="str">
        <f>IF(Y8="","",ROUNDDOWN(AVERAGE(Y8:Y307),0))</f>
        <v/>
      </c>
      <c r="R6" s="598"/>
      <c r="S6" s="378"/>
      <c r="T6" s="615" t="str">
        <f>IF(W6="","","CAPACIDADE de")</f>
        <v/>
      </c>
      <c r="U6" s="615"/>
      <c r="V6" s="615"/>
      <c r="W6" s="616" t="str">
        <f>IF(B3="","",IF(B1=AI7,"",VLOOKUP(B3,AI7:AJ22,2,0)))</f>
        <v/>
      </c>
      <c r="X6" s="616"/>
      <c r="Y6" s="382" t="str">
        <f>IF(W6="","","vagas")</f>
        <v/>
      </c>
      <c r="Z6" s="603" t="str">
        <f>IF(O5="","",IF(O5&lt;=W6,"","Capacidade da Garagem Esgotada"))</f>
        <v/>
      </c>
      <c r="AA6" s="603"/>
      <c r="AE6" s="383">
        <v>5</v>
      </c>
      <c r="AF6" s="384" t="s">
        <v>579</v>
      </c>
      <c r="AG6" s="385"/>
      <c r="AO6" s="467" t="str">
        <f>IF(SUBTOTAL(3,'END. GARAGENS'!C3:C17)=0,"",IF(CONCATENATE("_",SUBTOTAL(3,'END. GARAGENS'!C3:C17),"_Garagem")="_1_Garagem","_1_Garagem",CONCATENATE("_",SUBTOTAL(3,'END. GARAGENS'!C3:C17),"_Garagens")))</f>
        <v/>
      </c>
    </row>
    <row r="7" spans="2:55" ht="42" customHeight="1" x14ac:dyDescent="0.2">
      <c r="B7" s="470" t="s">
        <v>64</v>
      </c>
      <c r="C7" s="609" t="s">
        <v>547</v>
      </c>
      <c r="D7" s="609"/>
      <c r="E7" s="610" t="s">
        <v>135</v>
      </c>
      <c r="F7" s="610"/>
      <c r="G7" s="611" t="s">
        <v>136</v>
      </c>
      <c r="H7" s="611"/>
      <c r="I7" s="611"/>
      <c r="J7" s="612" t="s">
        <v>137</v>
      </c>
      <c r="K7" s="612"/>
      <c r="L7" s="612"/>
      <c r="M7" s="612" t="s">
        <v>138</v>
      </c>
      <c r="N7" s="612"/>
      <c r="O7" s="612"/>
      <c r="P7" s="612"/>
      <c r="Q7" s="613" t="s">
        <v>139</v>
      </c>
      <c r="R7" s="613"/>
      <c r="S7" s="614" t="s">
        <v>138</v>
      </c>
      <c r="T7" s="614"/>
      <c r="U7" s="614" t="s">
        <v>140</v>
      </c>
      <c r="V7" s="614"/>
      <c r="W7" s="614"/>
      <c r="X7" s="471" t="s">
        <v>141</v>
      </c>
      <c r="Y7" s="472" t="s">
        <v>142</v>
      </c>
      <c r="Z7" s="473" t="s">
        <v>569</v>
      </c>
      <c r="AA7" s="473" t="s">
        <v>570</v>
      </c>
      <c r="AE7" s="383">
        <v>6</v>
      </c>
      <c r="AF7" s="384" t="s">
        <v>580</v>
      </c>
      <c r="AG7" s="385"/>
      <c r="AI7" s="438" t="s">
        <v>572</v>
      </c>
      <c r="AJ7" s="439" t="s">
        <v>573</v>
      </c>
      <c r="AK7" s="440"/>
      <c r="AL7" s="441" t="s">
        <v>675</v>
      </c>
      <c r="AO7" s="464" t="s">
        <v>689</v>
      </c>
      <c r="AP7" s="464" t="s">
        <v>690</v>
      </c>
      <c r="AQ7" s="464" t="s">
        <v>691</v>
      </c>
      <c r="AR7" s="464" t="s">
        <v>692</v>
      </c>
      <c r="AS7" s="464" t="s">
        <v>693</v>
      </c>
      <c r="AT7" s="464" t="s">
        <v>694</v>
      </c>
      <c r="AU7" s="464" t="s">
        <v>695</v>
      </c>
      <c r="AV7" s="464" t="s">
        <v>696</v>
      </c>
      <c r="AW7" s="464" t="s">
        <v>697</v>
      </c>
      <c r="AX7" s="464" t="s">
        <v>698</v>
      </c>
      <c r="AY7" s="464" t="s">
        <v>699</v>
      </c>
      <c r="AZ7" s="464" t="s">
        <v>700</v>
      </c>
      <c r="BA7" s="464" t="s">
        <v>701</v>
      </c>
      <c r="BB7" s="464" t="s">
        <v>702</v>
      </c>
      <c r="BC7" s="464" t="s">
        <v>703</v>
      </c>
    </row>
    <row r="8" spans="2:55" s="164" customFormat="1" ht="20.25" customHeight="1" x14ac:dyDescent="0.2">
      <c r="B8" s="474">
        <v>1</v>
      </c>
      <c r="C8" s="617"/>
      <c r="D8" s="618"/>
      <c r="E8" s="477"/>
      <c r="F8" s="478"/>
      <c r="G8" s="604"/>
      <c r="H8" s="605"/>
      <c r="I8" s="606"/>
      <c r="J8" s="599"/>
      <c r="K8" s="600"/>
      <c r="L8" s="601"/>
      <c r="M8" s="599"/>
      <c r="N8" s="600"/>
      <c r="O8" s="600"/>
      <c r="P8" s="601"/>
      <c r="Q8" s="599"/>
      <c r="R8" s="601"/>
      <c r="S8" s="599"/>
      <c r="T8" s="601"/>
      <c r="U8" s="599"/>
      <c r="V8" s="600"/>
      <c r="W8" s="601"/>
      <c r="X8" s="485"/>
      <c r="Y8" s="486"/>
      <c r="Z8" s="487"/>
      <c r="AA8" s="488"/>
      <c r="AB8" s="375"/>
      <c r="AI8" s="442" t="str">
        <f>IF('END. GARAGENS'!C3="","",CONCATENATE('END. GARAGENS'!$B$3," - ",'END. GARAGENS'!C3))</f>
        <v/>
      </c>
      <c r="AJ8" s="443" t="str">
        <f>IF(AI8="","",'END. GARAGENS'!D3)</f>
        <v/>
      </c>
      <c r="AK8" s="444" t="str">
        <f>IF(AJ8="","","vagas")</f>
        <v/>
      </c>
      <c r="AL8" s="445" t="str">
        <f>IF(AI8="","",CONCATENATE('END. GARAGENS'!G3," - ",'END. GARAGENS'!C3))</f>
        <v/>
      </c>
      <c r="AO8" s="466" t="str">
        <f>IF('END. GARAGENS'!$C3="","",CONCATENATE('END. GARAGENS'!$B$3," - ",'END. GARAGENS'!$C3))</f>
        <v/>
      </c>
      <c r="AP8" s="466" t="str">
        <f>IF('END. GARAGENS'!$C3="","",CONCATENATE('END. GARAGENS'!$B$3," - ",'END. GARAGENS'!$C3))</f>
        <v/>
      </c>
      <c r="AQ8" s="466" t="str">
        <f>IF('END. GARAGENS'!$C3="","",CONCATENATE('END. GARAGENS'!$B$3," - ",'END. GARAGENS'!$C3))</f>
        <v/>
      </c>
      <c r="AR8" s="466" t="str">
        <f>IF('END. GARAGENS'!$C3="","",CONCATENATE('END. GARAGENS'!$B$3," - ",'END. GARAGENS'!$C3))</f>
        <v/>
      </c>
      <c r="AS8" s="466" t="str">
        <f>IF('END. GARAGENS'!$C3="","",CONCATENATE('END. GARAGENS'!$B$3," - ",'END. GARAGENS'!$C3))</f>
        <v/>
      </c>
      <c r="AT8" s="466" t="str">
        <f>IF('END. GARAGENS'!$C3="","",CONCATENATE('END. GARAGENS'!$B$3," - ",'END. GARAGENS'!$C3))</f>
        <v/>
      </c>
      <c r="AU8" s="466" t="str">
        <f>IF('END. GARAGENS'!$C3="","",CONCATENATE('END. GARAGENS'!$B$3," - ",'END. GARAGENS'!$C3))</f>
        <v/>
      </c>
      <c r="AV8" s="466" t="str">
        <f>IF('END. GARAGENS'!$C3="","",CONCATENATE('END. GARAGENS'!$B$3," - ",'END. GARAGENS'!$C3))</f>
        <v/>
      </c>
      <c r="AW8" s="466" t="str">
        <f>IF('END. GARAGENS'!$C3="","",CONCATENATE('END. GARAGENS'!$B$3," - ",'END. GARAGENS'!$C3))</f>
        <v/>
      </c>
      <c r="AX8" s="466" t="str">
        <f>IF('END. GARAGENS'!$C3="","",CONCATENATE('END. GARAGENS'!$B$3," - ",'END. GARAGENS'!$C3))</f>
        <v/>
      </c>
      <c r="AY8" s="466" t="str">
        <f>IF('END. GARAGENS'!$C3="","",CONCATENATE('END. GARAGENS'!$B$3," - ",'END. GARAGENS'!$C3))</f>
        <v/>
      </c>
      <c r="AZ8" s="466" t="str">
        <f>IF('END. GARAGENS'!$C3="","",CONCATENATE('END. GARAGENS'!$B$3," - ",'END. GARAGENS'!$C3))</f>
        <v/>
      </c>
      <c r="BA8" s="466" t="str">
        <f>IF('END. GARAGENS'!$C3="","",CONCATENATE('END. GARAGENS'!$B$3," - ",'END. GARAGENS'!$C3))</f>
        <v/>
      </c>
      <c r="BB8" s="466" t="str">
        <f>IF('END. GARAGENS'!$C3="","",CONCATENATE('END. GARAGENS'!$B$3," - ",'END. GARAGENS'!$C3))</f>
        <v/>
      </c>
      <c r="BC8" s="466" t="str">
        <f>IF('END. GARAGENS'!$C3="","",CONCATENATE('END. GARAGENS'!$B$3," - ",'END. GARAGENS'!$C3))</f>
        <v/>
      </c>
    </row>
    <row r="9" spans="2:55" s="164" customFormat="1" ht="20.25" customHeight="1" x14ac:dyDescent="0.2">
      <c r="B9" s="474">
        <v>2</v>
      </c>
      <c r="C9" s="617"/>
      <c r="D9" s="618"/>
      <c r="E9" s="477"/>
      <c r="F9" s="478"/>
      <c r="G9" s="604"/>
      <c r="H9" s="605"/>
      <c r="I9" s="606"/>
      <c r="J9" s="599"/>
      <c r="K9" s="600"/>
      <c r="L9" s="601"/>
      <c r="M9" s="599"/>
      <c r="N9" s="600"/>
      <c r="O9" s="600"/>
      <c r="P9" s="601"/>
      <c r="Q9" s="599"/>
      <c r="R9" s="601"/>
      <c r="S9" s="599"/>
      <c r="T9" s="601"/>
      <c r="U9" s="599"/>
      <c r="V9" s="600"/>
      <c r="W9" s="601"/>
      <c r="X9" s="485"/>
      <c r="Y9" s="486"/>
      <c r="Z9" s="487"/>
      <c r="AA9" s="488"/>
      <c r="AB9" s="375"/>
      <c r="AI9" s="442" t="str">
        <f>IF('END. GARAGENS'!C4="","",CONCATENATE('END. GARAGENS'!$B$3," - ",'END. GARAGENS'!C4))</f>
        <v/>
      </c>
      <c r="AJ9" s="443" t="str">
        <f>IF(AI9="","",'END. GARAGENS'!D4)</f>
        <v/>
      </c>
      <c r="AK9" s="444" t="str">
        <f t="shared" ref="AK9:AK22" si="0">IF(AJ9="","","vagas")</f>
        <v/>
      </c>
      <c r="AL9" s="445" t="str">
        <f>IF(AI9="","",CONCATENATE('END. GARAGENS'!G4," - ",'END. GARAGENS'!C4))</f>
        <v/>
      </c>
      <c r="AO9" s="466"/>
      <c r="AP9" s="466" t="str">
        <f>IF('END. GARAGENS'!$C4="","",CONCATENATE('END. GARAGENS'!$B$3," - ",'END. GARAGENS'!$C4))</f>
        <v/>
      </c>
      <c r="AQ9" s="466" t="str">
        <f>IF('END. GARAGENS'!$C4="","",CONCATENATE('END. GARAGENS'!$B$3," - ",'END. GARAGENS'!$C4))</f>
        <v/>
      </c>
      <c r="AR9" s="466" t="str">
        <f>IF('END. GARAGENS'!$C4="","",CONCATENATE('END. GARAGENS'!$B$3," - ",'END. GARAGENS'!$C4))</f>
        <v/>
      </c>
      <c r="AS9" s="466" t="str">
        <f>IF('END. GARAGENS'!$C4="","",CONCATENATE('END. GARAGENS'!$B$3," - ",'END. GARAGENS'!$C4))</f>
        <v/>
      </c>
      <c r="AT9" s="466" t="str">
        <f>IF('END. GARAGENS'!$C4="","",CONCATENATE('END. GARAGENS'!$B$3," - ",'END. GARAGENS'!$C4))</f>
        <v/>
      </c>
      <c r="AU9" s="466" t="str">
        <f>IF('END. GARAGENS'!$C4="","",CONCATENATE('END. GARAGENS'!$B$3," - ",'END. GARAGENS'!$C4))</f>
        <v/>
      </c>
      <c r="AV9" s="466" t="str">
        <f>IF('END. GARAGENS'!$C4="","",CONCATENATE('END. GARAGENS'!$B$3," - ",'END. GARAGENS'!$C4))</f>
        <v/>
      </c>
      <c r="AW9" s="466" t="str">
        <f>IF('END. GARAGENS'!$C4="","",CONCATENATE('END. GARAGENS'!$B$3," - ",'END. GARAGENS'!$C4))</f>
        <v/>
      </c>
      <c r="AX9" s="466" t="str">
        <f>IF('END. GARAGENS'!$C4="","",CONCATENATE('END. GARAGENS'!$B$3," - ",'END. GARAGENS'!$C4))</f>
        <v/>
      </c>
      <c r="AY9" s="466" t="str">
        <f>IF('END. GARAGENS'!$C4="","",CONCATENATE('END. GARAGENS'!$B$3," - ",'END. GARAGENS'!$C4))</f>
        <v/>
      </c>
      <c r="AZ9" s="466" t="str">
        <f>IF('END. GARAGENS'!$C4="","",CONCATENATE('END. GARAGENS'!$B$3," - ",'END. GARAGENS'!$C4))</f>
        <v/>
      </c>
      <c r="BA9" s="466" t="str">
        <f>IF('END. GARAGENS'!$C4="","",CONCATENATE('END. GARAGENS'!$B$3," - ",'END. GARAGENS'!$C4))</f>
        <v/>
      </c>
      <c r="BB9" s="466" t="str">
        <f>IF('END. GARAGENS'!$C4="","",CONCATENATE('END. GARAGENS'!$B$3," - ",'END. GARAGENS'!$C4))</f>
        <v/>
      </c>
      <c r="BC9" s="466" t="str">
        <f>IF('END. GARAGENS'!$C4="","",CONCATENATE('END. GARAGENS'!$B$3," - ",'END. GARAGENS'!$C4))</f>
        <v/>
      </c>
    </row>
    <row r="10" spans="2:55" s="164" customFormat="1" ht="20.25" customHeight="1" x14ac:dyDescent="0.2">
      <c r="B10" s="474">
        <v>3</v>
      </c>
      <c r="C10" s="617"/>
      <c r="D10" s="618"/>
      <c r="E10" s="477"/>
      <c r="F10" s="478"/>
      <c r="G10" s="604"/>
      <c r="H10" s="605"/>
      <c r="I10" s="606"/>
      <c r="J10" s="599"/>
      <c r="K10" s="600"/>
      <c r="L10" s="601"/>
      <c r="M10" s="599"/>
      <c r="N10" s="600"/>
      <c r="O10" s="600"/>
      <c r="P10" s="601"/>
      <c r="Q10" s="599"/>
      <c r="R10" s="601"/>
      <c r="S10" s="599"/>
      <c r="T10" s="601"/>
      <c r="U10" s="599"/>
      <c r="V10" s="600"/>
      <c r="W10" s="601"/>
      <c r="X10" s="485"/>
      <c r="Y10" s="486"/>
      <c r="Z10" s="487"/>
      <c r="AA10" s="488"/>
      <c r="AB10" s="375"/>
      <c r="AI10" s="442" t="str">
        <f>IF('END. GARAGENS'!C5="","",CONCATENATE('END. GARAGENS'!$B$3," - ",'END. GARAGENS'!C5))</f>
        <v/>
      </c>
      <c r="AJ10" s="443" t="str">
        <f>IF(AI10="","",'END. GARAGENS'!D5)</f>
        <v/>
      </c>
      <c r="AK10" s="444" t="str">
        <f t="shared" si="0"/>
        <v/>
      </c>
      <c r="AL10" s="445" t="str">
        <f>IF(AI10="","",CONCATENATE('END. GARAGENS'!G5," - ",'END. GARAGENS'!C5))</f>
        <v/>
      </c>
      <c r="AO10" s="466"/>
      <c r="AP10" s="466"/>
      <c r="AQ10" s="466" t="str">
        <f>IF('END. GARAGENS'!$C5="","",CONCATENATE('END. GARAGENS'!$B$3," - ",'END. GARAGENS'!$C5))</f>
        <v/>
      </c>
      <c r="AR10" s="466" t="str">
        <f>IF('END. GARAGENS'!$C5="","",CONCATENATE('END. GARAGENS'!$B$3," - ",'END. GARAGENS'!$C5))</f>
        <v/>
      </c>
      <c r="AS10" s="466" t="str">
        <f>IF('END. GARAGENS'!$C5="","",CONCATENATE('END. GARAGENS'!$B$3," - ",'END. GARAGENS'!$C5))</f>
        <v/>
      </c>
      <c r="AT10" s="466" t="str">
        <f>IF('END. GARAGENS'!$C5="","",CONCATENATE('END. GARAGENS'!$B$3," - ",'END. GARAGENS'!$C5))</f>
        <v/>
      </c>
      <c r="AU10" s="466" t="str">
        <f>IF('END. GARAGENS'!$C5="","",CONCATENATE('END. GARAGENS'!$B$3," - ",'END. GARAGENS'!$C5))</f>
        <v/>
      </c>
      <c r="AV10" s="466" t="str">
        <f>IF('END. GARAGENS'!$C5="","",CONCATENATE('END. GARAGENS'!$B$3," - ",'END. GARAGENS'!$C5))</f>
        <v/>
      </c>
      <c r="AW10" s="466" t="str">
        <f>IF('END. GARAGENS'!$C5="","",CONCATENATE('END. GARAGENS'!$B$3," - ",'END. GARAGENS'!$C5))</f>
        <v/>
      </c>
      <c r="AX10" s="466" t="str">
        <f>IF('END. GARAGENS'!$C5="","",CONCATENATE('END. GARAGENS'!$B$3," - ",'END. GARAGENS'!$C5))</f>
        <v/>
      </c>
      <c r="AY10" s="466" t="str">
        <f>IF('END. GARAGENS'!$C5="","",CONCATENATE('END. GARAGENS'!$B$3," - ",'END. GARAGENS'!$C5))</f>
        <v/>
      </c>
      <c r="AZ10" s="466" t="str">
        <f>IF('END. GARAGENS'!$C5="","",CONCATENATE('END. GARAGENS'!$B$3," - ",'END. GARAGENS'!$C5))</f>
        <v/>
      </c>
      <c r="BA10" s="466" t="str">
        <f>IF('END. GARAGENS'!$C5="","",CONCATENATE('END. GARAGENS'!$B$3," - ",'END. GARAGENS'!$C5))</f>
        <v/>
      </c>
      <c r="BB10" s="466" t="str">
        <f>IF('END. GARAGENS'!$C5="","",CONCATENATE('END. GARAGENS'!$B$3," - ",'END. GARAGENS'!$C5))</f>
        <v/>
      </c>
      <c r="BC10" s="466" t="str">
        <f>IF('END. GARAGENS'!$C5="","",CONCATENATE('END. GARAGENS'!$B$3," - ",'END. GARAGENS'!$C5))</f>
        <v/>
      </c>
    </row>
    <row r="11" spans="2:55" s="164" customFormat="1" ht="20.25" customHeight="1" x14ac:dyDescent="0.2">
      <c r="B11" s="474">
        <v>4</v>
      </c>
      <c r="C11" s="617"/>
      <c r="D11" s="618"/>
      <c r="E11" s="477"/>
      <c r="F11" s="478"/>
      <c r="G11" s="604"/>
      <c r="H11" s="605"/>
      <c r="I11" s="606"/>
      <c r="J11" s="599"/>
      <c r="K11" s="600"/>
      <c r="L11" s="601"/>
      <c r="M11" s="599"/>
      <c r="N11" s="600"/>
      <c r="O11" s="600"/>
      <c r="P11" s="601"/>
      <c r="Q11" s="599"/>
      <c r="R11" s="601"/>
      <c r="S11" s="599"/>
      <c r="T11" s="601"/>
      <c r="U11" s="599"/>
      <c r="V11" s="600"/>
      <c r="W11" s="601"/>
      <c r="X11" s="485"/>
      <c r="Y11" s="486"/>
      <c r="Z11" s="487"/>
      <c r="AA11" s="488"/>
      <c r="AB11" s="375"/>
      <c r="AI11" s="442" t="str">
        <f>IF('END. GARAGENS'!C6="","",CONCATENATE('END. GARAGENS'!$B$3," - ",'END. GARAGENS'!C6))</f>
        <v/>
      </c>
      <c r="AJ11" s="443" t="str">
        <f>IF(AI11="","",'END. GARAGENS'!D6)</f>
        <v/>
      </c>
      <c r="AK11" s="444" t="str">
        <f t="shared" si="0"/>
        <v/>
      </c>
      <c r="AL11" s="445" t="str">
        <f>IF(AI11="","",CONCATENATE('END. GARAGENS'!G6," - ",'END. GARAGENS'!C6))</f>
        <v/>
      </c>
      <c r="AO11" s="466"/>
      <c r="AP11" s="466"/>
      <c r="AQ11" s="466"/>
      <c r="AR11" s="466" t="str">
        <f>IF('END. GARAGENS'!$C6="","",CONCATENATE('END. GARAGENS'!$B$3," - ",'END. GARAGENS'!$C6))</f>
        <v/>
      </c>
      <c r="AS11" s="466" t="str">
        <f>IF('END. GARAGENS'!$C6="","",CONCATENATE('END. GARAGENS'!$B$3," - ",'END. GARAGENS'!$C6))</f>
        <v/>
      </c>
      <c r="AT11" s="466" t="str">
        <f>IF('END. GARAGENS'!$C6="","",CONCATENATE('END. GARAGENS'!$B$3," - ",'END. GARAGENS'!$C6))</f>
        <v/>
      </c>
      <c r="AU11" s="466" t="str">
        <f>IF('END. GARAGENS'!$C6="","",CONCATENATE('END. GARAGENS'!$B$3," - ",'END. GARAGENS'!$C6))</f>
        <v/>
      </c>
      <c r="AV11" s="466" t="str">
        <f>IF('END. GARAGENS'!$C6="","",CONCATENATE('END. GARAGENS'!$B$3," - ",'END. GARAGENS'!$C6))</f>
        <v/>
      </c>
      <c r="AW11" s="466" t="str">
        <f>IF('END. GARAGENS'!$C6="","",CONCATENATE('END. GARAGENS'!$B$3," - ",'END. GARAGENS'!$C6))</f>
        <v/>
      </c>
      <c r="AX11" s="466" t="str">
        <f>IF('END. GARAGENS'!$C6="","",CONCATENATE('END. GARAGENS'!$B$3," - ",'END. GARAGENS'!$C6))</f>
        <v/>
      </c>
      <c r="AY11" s="466" t="str">
        <f>IF('END. GARAGENS'!$C6="","",CONCATENATE('END. GARAGENS'!$B$3," - ",'END. GARAGENS'!$C6))</f>
        <v/>
      </c>
      <c r="AZ11" s="466" t="str">
        <f>IF('END. GARAGENS'!$C6="","",CONCATENATE('END. GARAGENS'!$B$3," - ",'END. GARAGENS'!$C6))</f>
        <v/>
      </c>
      <c r="BA11" s="466" t="str">
        <f>IF('END. GARAGENS'!$C6="","",CONCATENATE('END. GARAGENS'!$B$3," - ",'END. GARAGENS'!$C6))</f>
        <v/>
      </c>
      <c r="BB11" s="466" t="str">
        <f>IF('END. GARAGENS'!$C6="","",CONCATENATE('END. GARAGENS'!$B$3," - ",'END. GARAGENS'!$C6))</f>
        <v/>
      </c>
      <c r="BC11" s="466" t="str">
        <f>IF('END. GARAGENS'!$C6="","",CONCATENATE('END. GARAGENS'!$B$3," - ",'END. GARAGENS'!$C6))</f>
        <v/>
      </c>
    </row>
    <row r="12" spans="2:55" s="164" customFormat="1" ht="20.25" customHeight="1" x14ac:dyDescent="0.2">
      <c r="B12" s="474">
        <v>5</v>
      </c>
      <c r="C12" s="617"/>
      <c r="D12" s="618"/>
      <c r="E12" s="477"/>
      <c r="F12" s="478"/>
      <c r="G12" s="604"/>
      <c r="H12" s="605"/>
      <c r="I12" s="606"/>
      <c r="J12" s="599"/>
      <c r="K12" s="600"/>
      <c r="L12" s="601"/>
      <c r="M12" s="599"/>
      <c r="N12" s="600"/>
      <c r="O12" s="600"/>
      <c r="P12" s="601"/>
      <c r="Q12" s="599"/>
      <c r="R12" s="601"/>
      <c r="S12" s="599"/>
      <c r="T12" s="601"/>
      <c r="U12" s="599"/>
      <c r="V12" s="600"/>
      <c r="W12" s="601"/>
      <c r="X12" s="485"/>
      <c r="Y12" s="486"/>
      <c r="Z12" s="487"/>
      <c r="AA12" s="488"/>
      <c r="AB12" s="375"/>
      <c r="AI12" s="442" t="str">
        <f>IF('END. GARAGENS'!C7="","",CONCATENATE('END. GARAGENS'!$B$3," - ",'END. GARAGENS'!C7))</f>
        <v/>
      </c>
      <c r="AJ12" s="443" t="str">
        <f>IF(AI12="","",'END. GARAGENS'!D7)</f>
        <v/>
      </c>
      <c r="AK12" s="444" t="str">
        <f t="shared" si="0"/>
        <v/>
      </c>
      <c r="AL12" s="445" t="str">
        <f>IF(AI12="","",CONCATENATE('END. GARAGENS'!G7," - ",'END. GARAGENS'!C7))</f>
        <v/>
      </c>
      <c r="AO12" s="466"/>
      <c r="AP12" s="466"/>
      <c r="AQ12" s="466"/>
      <c r="AR12" s="466"/>
      <c r="AS12" s="466" t="str">
        <f>IF('END. GARAGENS'!$C7="","",CONCATENATE('END. GARAGENS'!$B$3," - ",'END. GARAGENS'!$C7))</f>
        <v/>
      </c>
      <c r="AT12" s="466" t="str">
        <f>IF('END. GARAGENS'!$C7="","",CONCATENATE('END. GARAGENS'!$B$3," - ",'END. GARAGENS'!$C7))</f>
        <v/>
      </c>
      <c r="AU12" s="466" t="str">
        <f>IF('END. GARAGENS'!$C7="","",CONCATENATE('END. GARAGENS'!$B$3," - ",'END. GARAGENS'!$C7))</f>
        <v/>
      </c>
      <c r="AV12" s="466" t="str">
        <f>IF('END. GARAGENS'!$C7="","",CONCATENATE('END. GARAGENS'!$B$3," - ",'END. GARAGENS'!$C7))</f>
        <v/>
      </c>
      <c r="AW12" s="466" t="str">
        <f>IF('END. GARAGENS'!$C7="","",CONCATENATE('END. GARAGENS'!$B$3," - ",'END. GARAGENS'!$C7))</f>
        <v/>
      </c>
      <c r="AX12" s="466" t="str">
        <f>IF('END. GARAGENS'!$C7="","",CONCATENATE('END. GARAGENS'!$B$3," - ",'END. GARAGENS'!$C7))</f>
        <v/>
      </c>
      <c r="AY12" s="466" t="str">
        <f>IF('END. GARAGENS'!$C7="","",CONCATENATE('END. GARAGENS'!$B$3," - ",'END. GARAGENS'!$C7))</f>
        <v/>
      </c>
      <c r="AZ12" s="466" t="str">
        <f>IF('END. GARAGENS'!$C7="","",CONCATENATE('END. GARAGENS'!$B$3," - ",'END. GARAGENS'!$C7))</f>
        <v/>
      </c>
      <c r="BA12" s="466" t="str">
        <f>IF('END. GARAGENS'!$C7="","",CONCATENATE('END. GARAGENS'!$B$3," - ",'END. GARAGENS'!$C7))</f>
        <v/>
      </c>
      <c r="BB12" s="466" t="str">
        <f>IF('END. GARAGENS'!$C7="","",CONCATENATE('END. GARAGENS'!$B$3," - ",'END. GARAGENS'!$C7))</f>
        <v/>
      </c>
      <c r="BC12" s="466" t="str">
        <f>IF('END. GARAGENS'!$C7="","",CONCATENATE('END. GARAGENS'!$B$3," - ",'END. GARAGENS'!$C7))</f>
        <v/>
      </c>
    </row>
    <row r="13" spans="2:55" s="164" customFormat="1" ht="20.25" customHeight="1" x14ac:dyDescent="0.2">
      <c r="B13" s="474">
        <v>6</v>
      </c>
      <c r="C13" s="617"/>
      <c r="D13" s="618"/>
      <c r="E13" s="477"/>
      <c r="F13" s="478"/>
      <c r="G13" s="604"/>
      <c r="H13" s="605"/>
      <c r="I13" s="606"/>
      <c r="J13" s="599"/>
      <c r="K13" s="600"/>
      <c r="L13" s="601"/>
      <c r="M13" s="599"/>
      <c r="N13" s="600"/>
      <c r="O13" s="600"/>
      <c r="P13" s="601"/>
      <c r="Q13" s="599"/>
      <c r="R13" s="601"/>
      <c r="S13" s="599"/>
      <c r="T13" s="601"/>
      <c r="U13" s="599"/>
      <c r="V13" s="600"/>
      <c r="W13" s="601"/>
      <c r="X13" s="485"/>
      <c r="Y13" s="486"/>
      <c r="Z13" s="487"/>
      <c r="AA13" s="488"/>
      <c r="AB13" s="375"/>
      <c r="AI13" s="442" t="str">
        <f>IF('END. GARAGENS'!C8="","",CONCATENATE('END. GARAGENS'!$B$3," - ",'END. GARAGENS'!C8))</f>
        <v/>
      </c>
      <c r="AJ13" s="443" t="str">
        <f>IF(AI13="","",'END. GARAGENS'!D8)</f>
        <v/>
      </c>
      <c r="AK13" s="444" t="str">
        <f t="shared" si="0"/>
        <v/>
      </c>
      <c r="AL13" s="445" t="str">
        <f>IF(AI13="","",CONCATENATE('END. GARAGENS'!G8," - ",'END. GARAGENS'!C8))</f>
        <v/>
      </c>
      <c r="AO13" s="466"/>
      <c r="AP13" s="466"/>
      <c r="AQ13" s="466"/>
      <c r="AR13" s="466"/>
      <c r="AS13" s="466"/>
      <c r="AT13" s="466" t="str">
        <f>IF('END. GARAGENS'!$C8="","",CONCATENATE('END. GARAGENS'!$B$3," - ",'END. GARAGENS'!$C8))</f>
        <v/>
      </c>
      <c r="AU13" s="466" t="str">
        <f>IF('END. GARAGENS'!$C8="","",CONCATENATE('END. GARAGENS'!$B$3," - ",'END. GARAGENS'!$C8))</f>
        <v/>
      </c>
      <c r="AV13" s="466" t="str">
        <f>IF('END. GARAGENS'!$C8="","",CONCATENATE('END. GARAGENS'!$B$3," - ",'END. GARAGENS'!$C8))</f>
        <v/>
      </c>
      <c r="AW13" s="466" t="str">
        <f>IF('END. GARAGENS'!$C8="","",CONCATENATE('END. GARAGENS'!$B$3," - ",'END. GARAGENS'!$C8))</f>
        <v/>
      </c>
      <c r="AX13" s="466" t="str">
        <f>IF('END. GARAGENS'!$C8="","",CONCATENATE('END. GARAGENS'!$B$3," - ",'END. GARAGENS'!$C8))</f>
        <v/>
      </c>
      <c r="AY13" s="466" t="str">
        <f>IF('END. GARAGENS'!$C8="","",CONCATENATE('END. GARAGENS'!$B$3," - ",'END. GARAGENS'!$C8))</f>
        <v/>
      </c>
      <c r="AZ13" s="466" t="str">
        <f>IF('END. GARAGENS'!$C8="","",CONCATENATE('END. GARAGENS'!$B$3," - ",'END. GARAGENS'!$C8))</f>
        <v/>
      </c>
      <c r="BA13" s="466" t="str">
        <f>IF('END. GARAGENS'!$C8="","",CONCATENATE('END. GARAGENS'!$B$3," - ",'END. GARAGENS'!$C8))</f>
        <v/>
      </c>
      <c r="BB13" s="466" t="str">
        <f>IF('END. GARAGENS'!$C8="","",CONCATENATE('END. GARAGENS'!$B$3," - ",'END. GARAGENS'!$C8))</f>
        <v/>
      </c>
      <c r="BC13" s="466" t="str">
        <f>IF('END. GARAGENS'!$C8="","",CONCATENATE('END. GARAGENS'!$B$3," - ",'END. GARAGENS'!$C8))</f>
        <v/>
      </c>
    </row>
    <row r="14" spans="2:55" s="164" customFormat="1" ht="20.25" customHeight="1" x14ac:dyDescent="0.2">
      <c r="B14" s="474">
        <v>7</v>
      </c>
      <c r="C14" s="617"/>
      <c r="D14" s="618"/>
      <c r="E14" s="477"/>
      <c r="F14" s="478"/>
      <c r="G14" s="604"/>
      <c r="H14" s="605"/>
      <c r="I14" s="606"/>
      <c r="J14" s="599"/>
      <c r="K14" s="600"/>
      <c r="L14" s="601"/>
      <c r="M14" s="599"/>
      <c r="N14" s="600"/>
      <c r="O14" s="600"/>
      <c r="P14" s="601"/>
      <c r="Q14" s="599"/>
      <c r="R14" s="601"/>
      <c r="S14" s="599"/>
      <c r="T14" s="601"/>
      <c r="U14" s="599"/>
      <c r="V14" s="600"/>
      <c r="W14" s="601"/>
      <c r="X14" s="485"/>
      <c r="Y14" s="486"/>
      <c r="Z14" s="487"/>
      <c r="AA14" s="488"/>
      <c r="AB14" s="375"/>
      <c r="AI14" s="442" t="str">
        <f>IF('END. GARAGENS'!C9="","",CONCATENATE('END. GARAGENS'!$B$3," - ",'END. GARAGENS'!C9))</f>
        <v/>
      </c>
      <c r="AJ14" s="443" t="str">
        <f>IF(AI14="","",'END. GARAGENS'!D9)</f>
        <v/>
      </c>
      <c r="AK14" s="444" t="str">
        <f t="shared" si="0"/>
        <v/>
      </c>
      <c r="AL14" s="445" t="str">
        <f>IF(AI14="","",CONCATENATE('END. GARAGENS'!G9," - ",'END. GARAGENS'!C9))</f>
        <v/>
      </c>
      <c r="AO14" s="466"/>
      <c r="AP14" s="466"/>
      <c r="AQ14" s="466"/>
      <c r="AR14" s="466"/>
      <c r="AS14" s="466"/>
      <c r="AT14" s="466"/>
      <c r="AU14" s="466" t="str">
        <f>IF('END. GARAGENS'!$C9="","",CONCATENATE('END. GARAGENS'!$B$3," - ",'END. GARAGENS'!$C9))</f>
        <v/>
      </c>
      <c r="AV14" s="466" t="str">
        <f>IF('END. GARAGENS'!$C9="","",CONCATENATE('END. GARAGENS'!$B$3," - ",'END. GARAGENS'!$C9))</f>
        <v/>
      </c>
      <c r="AW14" s="466" t="str">
        <f>IF('END. GARAGENS'!$C9="","",CONCATENATE('END. GARAGENS'!$B$3," - ",'END. GARAGENS'!$C9))</f>
        <v/>
      </c>
      <c r="AX14" s="466" t="str">
        <f>IF('END. GARAGENS'!$C9="","",CONCATENATE('END. GARAGENS'!$B$3," - ",'END. GARAGENS'!$C9))</f>
        <v/>
      </c>
      <c r="AY14" s="466" t="str">
        <f>IF('END. GARAGENS'!$C9="","",CONCATENATE('END. GARAGENS'!$B$3," - ",'END. GARAGENS'!$C9))</f>
        <v/>
      </c>
      <c r="AZ14" s="466" t="str">
        <f>IF('END. GARAGENS'!$C9="","",CONCATENATE('END. GARAGENS'!$B$3," - ",'END. GARAGENS'!$C9))</f>
        <v/>
      </c>
      <c r="BA14" s="466" t="str">
        <f>IF('END. GARAGENS'!$C9="","",CONCATENATE('END. GARAGENS'!$B$3," - ",'END. GARAGENS'!$C9))</f>
        <v/>
      </c>
      <c r="BB14" s="466" t="str">
        <f>IF('END. GARAGENS'!$C9="","",CONCATENATE('END. GARAGENS'!$B$3," - ",'END. GARAGENS'!$C9))</f>
        <v/>
      </c>
      <c r="BC14" s="466" t="str">
        <f>IF('END. GARAGENS'!$C9="","",CONCATENATE('END. GARAGENS'!$B$3," - ",'END. GARAGENS'!$C9))</f>
        <v/>
      </c>
    </row>
    <row r="15" spans="2:55" s="164" customFormat="1" ht="20.25" customHeight="1" x14ac:dyDescent="0.2">
      <c r="B15" s="474">
        <v>8</v>
      </c>
      <c r="C15" s="617"/>
      <c r="D15" s="618"/>
      <c r="E15" s="477"/>
      <c r="F15" s="478"/>
      <c r="G15" s="604"/>
      <c r="H15" s="605"/>
      <c r="I15" s="606"/>
      <c r="J15" s="599"/>
      <c r="K15" s="600"/>
      <c r="L15" s="601"/>
      <c r="M15" s="599"/>
      <c r="N15" s="600"/>
      <c r="O15" s="600"/>
      <c r="P15" s="601"/>
      <c r="Q15" s="599"/>
      <c r="R15" s="601"/>
      <c r="S15" s="599"/>
      <c r="T15" s="601"/>
      <c r="U15" s="599"/>
      <c r="V15" s="600"/>
      <c r="W15" s="601"/>
      <c r="X15" s="485"/>
      <c r="Y15" s="486"/>
      <c r="Z15" s="487"/>
      <c r="AA15" s="488"/>
      <c r="AB15" s="375"/>
      <c r="AI15" s="442" t="str">
        <f>IF('END. GARAGENS'!C10="","",CONCATENATE('END. GARAGENS'!$B$3," - ",'END. GARAGENS'!C10))</f>
        <v/>
      </c>
      <c r="AJ15" s="443" t="str">
        <f>IF(AI15="","",'END. GARAGENS'!D10)</f>
        <v/>
      </c>
      <c r="AK15" s="444" t="str">
        <f t="shared" si="0"/>
        <v/>
      </c>
      <c r="AL15" s="445" t="str">
        <f>IF(AI15="","",CONCATENATE('END. GARAGENS'!G10," - ",'END. GARAGENS'!C10))</f>
        <v/>
      </c>
      <c r="AO15" s="466"/>
      <c r="AP15" s="466"/>
      <c r="AQ15" s="466"/>
      <c r="AR15" s="466"/>
      <c r="AS15" s="466"/>
      <c r="AT15" s="466"/>
      <c r="AU15" s="466"/>
      <c r="AV15" s="466" t="str">
        <f>IF('END. GARAGENS'!$C10="","",CONCATENATE('END. GARAGENS'!$B$3," - ",'END. GARAGENS'!$C10))</f>
        <v/>
      </c>
      <c r="AW15" s="466" t="str">
        <f>IF('END. GARAGENS'!$C10="","",CONCATENATE('END. GARAGENS'!$B$3," - ",'END. GARAGENS'!$C10))</f>
        <v/>
      </c>
      <c r="AX15" s="466" t="str">
        <f>IF('END. GARAGENS'!$C10="","",CONCATENATE('END. GARAGENS'!$B$3," - ",'END. GARAGENS'!$C10))</f>
        <v/>
      </c>
      <c r="AY15" s="466" t="str">
        <f>IF('END. GARAGENS'!$C10="","",CONCATENATE('END. GARAGENS'!$B$3," - ",'END. GARAGENS'!$C10))</f>
        <v/>
      </c>
      <c r="AZ15" s="466" t="str">
        <f>IF('END. GARAGENS'!$C10="","",CONCATENATE('END. GARAGENS'!$B$3," - ",'END. GARAGENS'!$C10))</f>
        <v/>
      </c>
      <c r="BA15" s="466" t="str">
        <f>IF('END. GARAGENS'!$C10="","",CONCATENATE('END. GARAGENS'!$B$3," - ",'END. GARAGENS'!$C10))</f>
        <v/>
      </c>
      <c r="BB15" s="466" t="str">
        <f>IF('END. GARAGENS'!$C10="","",CONCATENATE('END. GARAGENS'!$B$3," - ",'END. GARAGENS'!$C10))</f>
        <v/>
      </c>
      <c r="BC15" s="466" t="str">
        <f>IF('END. GARAGENS'!$C10="","",CONCATENATE('END. GARAGENS'!$B$3," - ",'END. GARAGENS'!$C10))</f>
        <v/>
      </c>
    </row>
    <row r="16" spans="2:55" s="164" customFormat="1" ht="20.25" customHeight="1" x14ac:dyDescent="0.2">
      <c r="B16" s="474">
        <v>9</v>
      </c>
      <c r="C16" s="617"/>
      <c r="D16" s="618"/>
      <c r="E16" s="477"/>
      <c r="F16" s="478"/>
      <c r="G16" s="604"/>
      <c r="H16" s="605"/>
      <c r="I16" s="606"/>
      <c r="J16" s="599"/>
      <c r="K16" s="600"/>
      <c r="L16" s="601"/>
      <c r="M16" s="599"/>
      <c r="N16" s="600"/>
      <c r="O16" s="600"/>
      <c r="P16" s="601"/>
      <c r="Q16" s="599"/>
      <c r="R16" s="601"/>
      <c r="S16" s="599"/>
      <c r="T16" s="601"/>
      <c r="U16" s="599"/>
      <c r="V16" s="600"/>
      <c r="W16" s="601"/>
      <c r="X16" s="485"/>
      <c r="Y16" s="486"/>
      <c r="Z16" s="487"/>
      <c r="AA16" s="488"/>
      <c r="AB16" s="375"/>
      <c r="AI16" s="442" t="str">
        <f>IF('END. GARAGENS'!C11="","",CONCATENATE('END. GARAGENS'!$B$3," - ",'END. GARAGENS'!C11))</f>
        <v/>
      </c>
      <c r="AJ16" s="443" t="str">
        <f>IF(AI16="","",'END. GARAGENS'!D11)</f>
        <v/>
      </c>
      <c r="AK16" s="444" t="str">
        <f t="shared" si="0"/>
        <v/>
      </c>
      <c r="AL16" s="445" t="str">
        <f>IF(AI16="","",CONCATENATE('END. GARAGENS'!G11," - ",'END. GARAGENS'!C11))</f>
        <v/>
      </c>
      <c r="AO16" s="466"/>
      <c r="AP16" s="466"/>
      <c r="AQ16" s="466"/>
      <c r="AR16" s="466"/>
      <c r="AS16" s="466"/>
      <c r="AT16" s="466"/>
      <c r="AU16" s="466"/>
      <c r="AV16" s="466"/>
      <c r="AW16" s="466" t="str">
        <f>IF('END. GARAGENS'!$C11="","",CONCATENATE('END. GARAGENS'!$B$3," - ",'END. GARAGENS'!$C11))</f>
        <v/>
      </c>
      <c r="AX16" s="466" t="str">
        <f>IF('END. GARAGENS'!$C11="","",CONCATENATE('END. GARAGENS'!$B$3," - ",'END. GARAGENS'!$C11))</f>
        <v/>
      </c>
      <c r="AY16" s="466" t="str">
        <f>IF('END. GARAGENS'!$C11="","",CONCATENATE('END. GARAGENS'!$B$3," - ",'END. GARAGENS'!$C11))</f>
        <v/>
      </c>
      <c r="AZ16" s="466" t="str">
        <f>IF('END. GARAGENS'!$C11="","",CONCATENATE('END. GARAGENS'!$B$3," - ",'END. GARAGENS'!$C11))</f>
        <v/>
      </c>
      <c r="BA16" s="466" t="str">
        <f>IF('END. GARAGENS'!$C11="","",CONCATENATE('END. GARAGENS'!$B$3," - ",'END. GARAGENS'!$C11))</f>
        <v/>
      </c>
      <c r="BB16" s="466" t="str">
        <f>IF('END. GARAGENS'!$C11="","",CONCATENATE('END. GARAGENS'!$B$3," - ",'END. GARAGENS'!$C11))</f>
        <v/>
      </c>
      <c r="BC16" s="466" t="str">
        <f>IF('END. GARAGENS'!$C11="","",CONCATENATE('END. GARAGENS'!$B$3," - ",'END. GARAGENS'!$C11))</f>
        <v/>
      </c>
    </row>
    <row r="17" spans="2:55" s="164" customFormat="1" ht="20.25" customHeight="1" x14ac:dyDescent="0.2">
      <c r="B17" s="474">
        <v>10</v>
      </c>
      <c r="C17" s="617"/>
      <c r="D17" s="618"/>
      <c r="E17" s="477"/>
      <c r="F17" s="478"/>
      <c r="G17" s="604"/>
      <c r="H17" s="605"/>
      <c r="I17" s="606"/>
      <c r="J17" s="599"/>
      <c r="K17" s="600"/>
      <c r="L17" s="601"/>
      <c r="M17" s="599"/>
      <c r="N17" s="600"/>
      <c r="O17" s="600"/>
      <c r="P17" s="601"/>
      <c r="Q17" s="599"/>
      <c r="R17" s="601"/>
      <c r="S17" s="599"/>
      <c r="T17" s="601"/>
      <c r="U17" s="599"/>
      <c r="V17" s="600"/>
      <c r="W17" s="601"/>
      <c r="X17" s="485"/>
      <c r="Y17" s="486"/>
      <c r="Z17" s="487"/>
      <c r="AA17" s="488"/>
      <c r="AB17" s="375"/>
      <c r="AI17" s="442" t="str">
        <f>IF('END. GARAGENS'!C12="","",CONCATENATE('END. GARAGENS'!$B$3," - ",'END. GARAGENS'!C12))</f>
        <v/>
      </c>
      <c r="AJ17" s="443" t="str">
        <f>IF(AI17="","",'END. GARAGENS'!D12)</f>
        <v/>
      </c>
      <c r="AK17" s="444" t="str">
        <f t="shared" si="0"/>
        <v/>
      </c>
      <c r="AL17" s="445" t="str">
        <f>IF(AI17="","",CONCATENATE('END. GARAGENS'!G12," - ",'END. GARAGENS'!C12))</f>
        <v/>
      </c>
      <c r="AO17" s="466"/>
      <c r="AP17" s="466"/>
      <c r="AQ17" s="466"/>
      <c r="AR17" s="466"/>
      <c r="AS17" s="466"/>
      <c r="AT17" s="466"/>
      <c r="AU17" s="466"/>
      <c r="AV17" s="466"/>
      <c r="AW17" s="466"/>
      <c r="AX17" s="466" t="str">
        <f>IF('END. GARAGENS'!$C12="","",CONCATENATE('END. GARAGENS'!$B$3," - ",'END. GARAGENS'!$C12))</f>
        <v/>
      </c>
      <c r="AY17" s="466" t="str">
        <f>IF('END. GARAGENS'!$C12="","",CONCATENATE('END. GARAGENS'!$B$3," - ",'END. GARAGENS'!$C12))</f>
        <v/>
      </c>
      <c r="AZ17" s="466" t="str">
        <f>IF('END. GARAGENS'!$C12="","",CONCATENATE('END. GARAGENS'!$B$3," - ",'END. GARAGENS'!$C12))</f>
        <v/>
      </c>
      <c r="BA17" s="466" t="str">
        <f>IF('END. GARAGENS'!$C12="","",CONCATENATE('END. GARAGENS'!$B$3," - ",'END. GARAGENS'!$C12))</f>
        <v/>
      </c>
      <c r="BB17" s="466" t="str">
        <f>IF('END. GARAGENS'!$C12="","",CONCATENATE('END. GARAGENS'!$B$3," - ",'END. GARAGENS'!$C12))</f>
        <v/>
      </c>
      <c r="BC17" s="466" t="str">
        <f>IF('END. GARAGENS'!$C12="","",CONCATENATE('END. GARAGENS'!$B$3," - ",'END. GARAGENS'!$C12))</f>
        <v/>
      </c>
    </row>
    <row r="18" spans="2:55" s="164" customFormat="1" ht="20.25" customHeight="1" x14ac:dyDescent="0.2">
      <c r="B18" s="474">
        <v>11</v>
      </c>
      <c r="C18" s="617"/>
      <c r="D18" s="618"/>
      <c r="E18" s="477"/>
      <c r="F18" s="478"/>
      <c r="G18" s="604"/>
      <c r="H18" s="605"/>
      <c r="I18" s="606"/>
      <c r="J18" s="599"/>
      <c r="K18" s="600"/>
      <c r="L18" s="601"/>
      <c r="M18" s="599"/>
      <c r="N18" s="600"/>
      <c r="O18" s="600"/>
      <c r="P18" s="601"/>
      <c r="Q18" s="599"/>
      <c r="R18" s="601"/>
      <c r="S18" s="599"/>
      <c r="T18" s="601"/>
      <c r="U18" s="599"/>
      <c r="V18" s="600"/>
      <c r="W18" s="601"/>
      <c r="X18" s="485"/>
      <c r="Y18" s="486"/>
      <c r="Z18" s="487"/>
      <c r="AA18" s="488"/>
      <c r="AB18" s="375"/>
      <c r="AI18" s="442" t="str">
        <f>IF('END. GARAGENS'!C13="","",CONCATENATE('END. GARAGENS'!$B$3," - ",'END. GARAGENS'!C13))</f>
        <v/>
      </c>
      <c r="AJ18" s="443" t="str">
        <f>IF(AI18="","",'END. GARAGENS'!D13)</f>
        <v/>
      </c>
      <c r="AK18" s="444" t="str">
        <f t="shared" si="0"/>
        <v/>
      </c>
      <c r="AL18" s="445" t="str">
        <f>IF(AI18="","",CONCATENATE('END. GARAGENS'!G13," - ",'END. GARAGENS'!C13))</f>
        <v/>
      </c>
      <c r="AO18" s="466"/>
      <c r="AP18" s="466"/>
      <c r="AQ18" s="466"/>
      <c r="AR18" s="466"/>
      <c r="AS18" s="466"/>
      <c r="AT18" s="466"/>
      <c r="AU18" s="466"/>
      <c r="AV18" s="466"/>
      <c r="AW18" s="466"/>
      <c r="AX18" s="466"/>
      <c r="AY18" s="466" t="str">
        <f>IF('END. GARAGENS'!$C13="","",CONCATENATE('END. GARAGENS'!$B$3," - ",'END. GARAGENS'!$C13))</f>
        <v/>
      </c>
      <c r="AZ18" s="466" t="str">
        <f>IF('END. GARAGENS'!$C13="","",CONCATENATE('END. GARAGENS'!$B$3," - ",'END. GARAGENS'!$C13))</f>
        <v/>
      </c>
      <c r="BA18" s="466" t="str">
        <f>IF('END. GARAGENS'!$C13="","",CONCATENATE('END. GARAGENS'!$B$3," - ",'END. GARAGENS'!$C13))</f>
        <v/>
      </c>
      <c r="BB18" s="466" t="str">
        <f>IF('END. GARAGENS'!$C13="","",CONCATENATE('END. GARAGENS'!$B$3," - ",'END. GARAGENS'!$C13))</f>
        <v/>
      </c>
      <c r="BC18" s="466" t="str">
        <f>IF('END. GARAGENS'!$C13="","",CONCATENATE('END. GARAGENS'!$B$3," - ",'END. GARAGENS'!$C13))</f>
        <v/>
      </c>
    </row>
    <row r="19" spans="2:55" s="164" customFormat="1" ht="20.25" customHeight="1" x14ac:dyDescent="0.2">
      <c r="B19" s="474">
        <v>12</v>
      </c>
      <c r="C19" s="617"/>
      <c r="D19" s="618"/>
      <c r="E19" s="477"/>
      <c r="F19" s="478"/>
      <c r="G19" s="604"/>
      <c r="H19" s="605"/>
      <c r="I19" s="606"/>
      <c r="J19" s="599"/>
      <c r="K19" s="600"/>
      <c r="L19" s="601"/>
      <c r="M19" s="599"/>
      <c r="N19" s="600"/>
      <c r="O19" s="600"/>
      <c r="P19" s="601"/>
      <c r="Q19" s="599"/>
      <c r="R19" s="601"/>
      <c r="S19" s="599"/>
      <c r="T19" s="601"/>
      <c r="U19" s="599"/>
      <c r="V19" s="600"/>
      <c r="W19" s="601"/>
      <c r="X19" s="485"/>
      <c r="Y19" s="486"/>
      <c r="Z19" s="487"/>
      <c r="AA19" s="488"/>
      <c r="AB19" s="375"/>
      <c r="AI19" s="442" t="str">
        <f>IF('END. GARAGENS'!C14="","",CONCATENATE('END. GARAGENS'!$B$3," - ",'END. GARAGENS'!C14))</f>
        <v/>
      </c>
      <c r="AJ19" s="443" t="str">
        <f>IF(AI19="","",'END. GARAGENS'!D14)</f>
        <v/>
      </c>
      <c r="AK19" s="444" t="str">
        <f t="shared" si="0"/>
        <v/>
      </c>
      <c r="AL19" s="445" t="str">
        <f>IF(AI19="","",CONCATENATE('END. GARAGENS'!G14," - ",'END. GARAGENS'!C14))</f>
        <v/>
      </c>
      <c r="AO19" s="466"/>
      <c r="AP19" s="466"/>
      <c r="AQ19" s="466"/>
      <c r="AR19" s="466"/>
      <c r="AS19" s="466"/>
      <c r="AT19" s="466"/>
      <c r="AU19" s="466"/>
      <c r="AV19" s="466"/>
      <c r="AW19" s="466"/>
      <c r="AX19" s="466"/>
      <c r="AY19" s="466"/>
      <c r="AZ19" s="466" t="str">
        <f>IF('END. GARAGENS'!$C14="","",CONCATENATE('END. GARAGENS'!$B$3," - ",'END. GARAGENS'!$C14))</f>
        <v/>
      </c>
      <c r="BA19" s="466" t="str">
        <f>IF('END. GARAGENS'!$C14="","",CONCATENATE('END. GARAGENS'!$B$3," - ",'END. GARAGENS'!$C14))</f>
        <v/>
      </c>
      <c r="BB19" s="466" t="str">
        <f>IF('END. GARAGENS'!$C14="","",CONCATENATE('END. GARAGENS'!$B$3," - ",'END. GARAGENS'!$C14))</f>
        <v/>
      </c>
      <c r="BC19" s="466" t="str">
        <f>IF('END. GARAGENS'!$C14="","",CONCATENATE('END. GARAGENS'!$B$3," - ",'END. GARAGENS'!$C14))</f>
        <v/>
      </c>
    </row>
    <row r="20" spans="2:55" s="164" customFormat="1" ht="20.25" customHeight="1" x14ac:dyDescent="0.2">
      <c r="B20" s="474">
        <v>13</v>
      </c>
      <c r="C20" s="617"/>
      <c r="D20" s="618"/>
      <c r="E20" s="477"/>
      <c r="F20" s="478"/>
      <c r="G20" s="604"/>
      <c r="H20" s="605"/>
      <c r="I20" s="606"/>
      <c r="J20" s="599"/>
      <c r="K20" s="600"/>
      <c r="L20" s="601"/>
      <c r="M20" s="599"/>
      <c r="N20" s="600"/>
      <c r="O20" s="600"/>
      <c r="P20" s="601"/>
      <c r="Q20" s="599"/>
      <c r="R20" s="601"/>
      <c r="S20" s="599"/>
      <c r="T20" s="601"/>
      <c r="U20" s="599"/>
      <c r="V20" s="600"/>
      <c r="W20" s="601"/>
      <c r="X20" s="485"/>
      <c r="Y20" s="486"/>
      <c r="Z20" s="487"/>
      <c r="AA20" s="488"/>
      <c r="AB20" s="375"/>
      <c r="AI20" s="442" t="str">
        <f>IF('END. GARAGENS'!C15="","",CONCATENATE('END. GARAGENS'!$B$3," - ",'END. GARAGENS'!C15))</f>
        <v/>
      </c>
      <c r="AJ20" s="443" t="str">
        <f>IF(AI20="","",'END. GARAGENS'!D15)</f>
        <v/>
      </c>
      <c r="AK20" s="444" t="str">
        <f t="shared" si="0"/>
        <v/>
      </c>
      <c r="AL20" s="445" t="str">
        <f>IF(AI20="","",CONCATENATE('END. GARAGENS'!G15," - ",'END. GARAGENS'!C15))</f>
        <v/>
      </c>
      <c r="AO20" s="466"/>
      <c r="AP20" s="466"/>
      <c r="AQ20" s="466"/>
      <c r="AR20" s="466"/>
      <c r="AS20" s="466"/>
      <c r="AT20" s="466"/>
      <c r="AU20" s="466"/>
      <c r="AV20" s="466"/>
      <c r="AW20" s="466"/>
      <c r="AX20" s="466"/>
      <c r="AY20" s="466"/>
      <c r="AZ20" s="466"/>
      <c r="BA20" s="466" t="str">
        <f>IF('END. GARAGENS'!$C15="","",CONCATENATE('END. GARAGENS'!$B$3," - ",'END. GARAGENS'!$C15))</f>
        <v/>
      </c>
      <c r="BB20" s="466" t="str">
        <f>IF('END. GARAGENS'!$C15="","",CONCATENATE('END. GARAGENS'!$B$3," - ",'END. GARAGENS'!$C15))</f>
        <v/>
      </c>
      <c r="BC20" s="466" t="str">
        <f>IF('END. GARAGENS'!$C15="","",CONCATENATE('END. GARAGENS'!$B$3," - ",'END. GARAGENS'!$C15))</f>
        <v/>
      </c>
    </row>
    <row r="21" spans="2:55" s="164" customFormat="1" ht="20.25" customHeight="1" x14ac:dyDescent="0.2">
      <c r="B21" s="474">
        <v>14</v>
      </c>
      <c r="C21" s="617"/>
      <c r="D21" s="618"/>
      <c r="E21" s="477"/>
      <c r="F21" s="478"/>
      <c r="G21" s="604"/>
      <c r="H21" s="605"/>
      <c r="I21" s="606"/>
      <c r="J21" s="599"/>
      <c r="K21" s="600"/>
      <c r="L21" s="601"/>
      <c r="M21" s="599"/>
      <c r="N21" s="600"/>
      <c r="O21" s="600"/>
      <c r="P21" s="601"/>
      <c r="Q21" s="599"/>
      <c r="R21" s="601"/>
      <c r="S21" s="599"/>
      <c r="T21" s="601"/>
      <c r="U21" s="599"/>
      <c r="V21" s="600"/>
      <c r="W21" s="601"/>
      <c r="X21" s="485"/>
      <c r="Y21" s="486"/>
      <c r="Z21" s="487"/>
      <c r="AA21" s="488"/>
      <c r="AB21" s="375"/>
      <c r="AI21" s="442" t="str">
        <f>IF('END. GARAGENS'!C16="","",CONCATENATE('END. GARAGENS'!$B$3," - ",'END. GARAGENS'!C16))</f>
        <v/>
      </c>
      <c r="AJ21" s="443" t="str">
        <f>IF(AI21="","",'END. GARAGENS'!D16)</f>
        <v/>
      </c>
      <c r="AK21" s="444" t="str">
        <f t="shared" si="0"/>
        <v/>
      </c>
      <c r="AL21" s="445" t="str">
        <f>IF(AI21="","",CONCATENATE('END. GARAGENS'!G16," - ",'END. GARAGENS'!C16))</f>
        <v/>
      </c>
      <c r="AO21" s="466"/>
      <c r="AP21" s="466"/>
      <c r="AQ21" s="466"/>
      <c r="AR21" s="466"/>
      <c r="AS21" s="466"/>
      <c r="AT21" s="466"/>
      <c r="AU21" s="466"/>
      <c r="AV21" s="466"/>
      <c r="AW21" s="466"/>
      <c r="AX21" s="466"/>
      <c r="AY21" s="466"/>
      <c r="AZ21" s="466"/>
      <c r="BA21" s="466"/>
      <c r="BB21" s="466" t="str">
        <f>IF('END. GARAGENS'!$C16="","",CONCATENATE('END. GARAGENS'!$B$3," - ",'END. GARAGENS'!$C16))</f>
        <v/>
      </c>
      <c r="BC21" s="466" t="str">
        <f>IF('END. GARAGENS'!$C16="","",CONCATENATE('END. GARAGENS'!$B$3," - ",'END. GARAGENS'!$C16))</f>
        <v/>
      </c>
    </row>
    <row r="22" spans="2:55" s="164" customFormat="1" ht="20.25" customHeight="1" x14ac:dyDescent="0.2">
      <c r="B22" s="474">
        <v>15</v>
      </c>
      <c r="C22" s="617"/>
      <c r="D22" s="618"/>
      <c r="E22" s="477"/>
      <c r="F22" s="478"/>
      <c r="G22" s="604"/>
      <c r="H22" s="605"/>
      <c r="I22" s="606"/>
      <c r="J22" s="599"/>
      <c r="K22" s="600"/>
      <c r="L22" s="601"/>
      <c r="M22" s="599"/>
      <c r="N22" s="600"/>
      <c r="O22" s="600"/>
      <c r="P22" s="601"/>
      <c r="Q22" s="599"/>
      <c r="R22" s="601"/>
      <c r="S22" s="599"/>
      <c r="T22" s="601"/>
      <c r="U22" s="599"/>
      <c r="V22" s="600"/>
      <c r="W22" s="601"/>
      <c r="X22" s="485"/>
      <c r="Y22" s="486"/>
      <c r="Z22" s="487"/>
      <c r="AA22" s="488"/>
      <c r="AB22" s="375"/>
      <c r="AI22" s="442" t="str">
        <f>IF('END. GARAGENS'!C17="","",CONCATENATE('END. GARAGENS'!$B$3," - ",'END. GARAGENS'!C17))</f>
        <v/>
      </c>
      <c r="AJ22" s="443" t="str">
        <f>IF(AI22="","",'END. GARAGENS'!D17)</f>
        <v/>
      </c>
      <c r="AK22" s="444" t="str">
        <f t="shared" si="0"/>
        <v/>
      </c>
      <c r="AL22" s="445" t="str">
        <f>IF(AI22="","",CONCATENATE('END. GARAGENS'!G17," - ",'END. GARAGENS'!C17))</f>
        <v/>
      </c>
      <c r="AO22" s="466"/>
      <c r="AP22" s="466"/>
      <c r="AQ22" s="466"/>
      <c r="AR22" s="466"/>
      <c r="AS22" s="466"/>
      <c r="AT22" s="466"/>
      <c r="AU22" s="466"/>
      <c r="AV22" s="466"/>
      <c r="AW22" s="466"/>
      <c r="AX22" s="466"/>
      <c r="AY22" s="466"/>
      <c r="AZ22" s="466"/>
      <c r="BA22" s="466"/>
      <c r="BB22" s="466"/>
      <c r="BC22" s="466" t="str">
        <f>IF('END. GARAGENS'!$C17="","",CONCATENATE('END. GARAGENS'!$B$3," - ",'END. GARAGENS'!$C17))</f>
        <v/>
      </c>
    </row>
    <row r="23" spans="2:55" s="164" customFormat="1" ht="20.25" customHeight="1" x14ac:dyDescent="0.2">
      <c r="B23" s="474">
        <v>16</v>
      </c>
      <c r="C23" s="617"/>
      <c r="D23" s="618"/>
      <c r="E23" s="477"/>
      <c r="F23" s="478"/>
      <c r="G23" s="604"/>
      <c r="H23" s="605"/>
      <c r="I23" s="606"/>
      <c r="J23" s="599"/>
      <c r="K23" s="600"/>
      <c r="L23" s="601"/>
      <c r="M23" s="599"/>
      <c r="N23" s="600"/>
      <c r="O23" s="600"/>
      <c r="P23" s="601"/>
      <c r="Q23" s="599"/>
      <c r="R23" s="601"/>
      <c r="S23" s="599"/>
      <c r="T23" s="601"/>
      <c r="U23" s="599"/>
      <c r="V23" s="600"/>
      <c r="W23" s="601"/>
      <c r="X23" s="485"/>
      <c r="Y23" s="486"/>
      <c r="Z23" s="487"/>
      <c r="AA23" s="488"/>
      <c r="AB23" s="375"/>
      <c r="AI23" s="162"/>
      <c r="AJ23" s="162"/>
      <c r="AK23" s="162"/>
      <c r="AL23" s="162"/>
      <c r="AO23" s="465"/>
      <c r="AP23" s="465"/>
      <c r="AQ23" s="465"/>
      <c r="AR23" s="465"/>
      <c r="AS23" s="465"/>
      <c r="AT23" s="465"/>
      <c r="AU23" s="465"/>
      <c r="AV23" s="465"/>
      <c r="AW23" s="465"/>
      <c r="AX23" s="465"/>
      <c r="AY23" s="465"/>
      <c r="AZ23" s="465"/>
      <c r="BA23" s="465"/>
      <c r="BB23" s="465"/>
      <c r="BC23" s="465"/>
    </row>
    <row r="24" spans="2:55" s="164" customFormat="1" ht="20.25" customHeight="1" x14ac:dyDescent="0.2">
      <c r="B24" s="474">
        <v>17</v>
      </c>
      <c r="C24" s="617"/>
      <c r="D24" s="618"/>
      <c r="E24" s="477"/>
      <c r="F24" s="478"/>
      <c r="G24" s="604"/>
      <c r="H24" s="605"/>
      <c r="I24" s="606"/>
      <c r="J24" s="599"/>
      <c r="K24" s="600"/>
      <c r="L24" s="601"/>
      <c r="M24" s="599"/>
      <c r="N24" s="600"/>
      <c r="O24" s="600"/>
      <c r="P24" s="601"/>
      <c r="Q24" s="599"/>
      <c r="R24" s="601"/>
      <c r="S24" s="599"/>
      <c r="T24" s="601"/>
      <c r="U24" s="599"/>
      <c r="V24" s="600"/>
      <c r="W24" s="601"/>
      <c r="X24" s="485"/>
      <c r="Y24" s="486"/>
      <c r="Z24" s="487"/>
      <c r="AA24" s="488"/>
      <c r="AB24" s="375"/>
      <c r="AI24" s="162"/>
      <c r="AJ24" s="162"/>
      <c r="AK24" s="162"/>
      <c r="AL24" s="162"/>
      <c r="AO24" s="465"/>
      <c r="AP24" s="465"/>
      <c r="AQ24" s="465"/>
      <c r="AR24" s="465"/>
      <c r="AS24" s="465"/>
      <c r="AT24" s="465"/>
      <c r="AU24" s="465"/>
      <c r="AV24" s="465"/>
      <c r="AW24" s="465"/>
      <c r="AX24" s="465"/>
      <c r="AY24" s="465"/>
      <c r="AZ24" s="465"/>
      <c r="BA24" s="465"/>
      <c r="BB24" s="465"/>
      <c r="BC24" s="465"/>
    </row>
    <row r="25" spans="2:55" s="164" customFormat="1" ht="20.25" customHeight="1" x14ac:dyDescent="0.2">
      <c r="B25" s="474">
        <v>18</v>
      </c>
      <c r="C25" s="617"/>
      <c r="D25" s="618"/>
      <c r="E25" s="477"/>
      <c r="F25" s="478"/>
      <c r="G25" s="604"/>
      <c r="H25" s="605"/>
      <c r="I25" s="606"/>
      <c r="J25" s="599"/>
      <c r="K25" s="600"/>
      <c r="L25" s="601"/>
      <c r="M25" s="599"/>
      <c r="N25" s="600"/>
      <c r="O25" s="600"/>
      <c r="P25" s="601"/>
      <c r="Q25" s="599"/>
      <c r="R25" s="601"/>
      <c r="S25" s="599"/>
      <c r="T25" s="601"/>
      <c r="U25" s="599"/>
      <c r="V25" s="600"/>
      <c r="W25" s="601"/>
      <c r="X25" s="485"/>
      <c r="Y25" s="486"/>
      <c r="Z25" s="487"/>
      <c r="AA25" s="488"/>
      <c r="AB25" s="375"/>
      <c r="AI25" s="162"/>
      <c r="AJ25" s="162"/>
      <c r="AK25" s="162"/>
      <c r="AL25" s="162"/>
      <c r="AO25" s="465"/>
      <c r="AP25" s="465"/>
      <c r="AQ25" s="465"/>
      <c r="AR25" s="465"/>
      <c r="AS25" s="465"/>
      <c r="AT25" s="465"/>
      <c r="AU25" s="465"/>
      <c r="AV25" s="465"/>
      <c r="AW25" s="465"/>
      <c r="AX25" s="465"/>
      <c r="AY25" s="465"/>
      <c r="AZ25" s="465"/>
      <c r="BA25" s="465"/>
      <c r="BB25" s="465"/>
      <c r="BC25" s="465"/>
    </row>
    <row r="26" spans="2:55" s="164" customFormat="1" ht="20.25" customHeight="1" x14ac:dyDescent="0.2">
      <c r="B26" s="474">
        <v>19</v>
      </c>
      <c r="C26" s="617"/>
      <c r="D26" s="618"/>
      <c r="E26" s="477"/>
      <c r="F26" s="478"/>
      <c r="G26" s="604"/>
      <c r="H26" s="605"/>
      <c r="I26" s="606"/>
      <c r="J26" s="599"/>
      <c r="K26" s="600"/>
      <c r="L26" s="601"/>
      <c r="M26" s="599"/>
      <c r="N26" s="600"/>
      <c r="O26" s="600"/>
      <c r="P26" s="601"/>
      <c r="Q26" s="599"/>
      <c r="R26" s="601"/>
      <c r="S26" s="599"/>
      <c r="T26" s="601"/>
      <c r="U26" s="599"/>
      <c r="V26" s="600"/>
      <c r="W26" s="601"/>
      <c r="X26" s="485"/>
      <c r="Y26" s="486"/>
      <c r="Z26" s="487"/>
      <c r="AA26" s="488"/>
      <c r="AB26" s="375"/>
      <c r="AI26" s="162"/>
      <c r="AJ26" s="162"/>
      <c r="AK26" s="162"/>
      <c r="AL26" s="162"/>
      <c r="AO26" s="465"/>
      <c r="AP26" s="465"/>
      <c r="AQ26" s="465"/>
      <c r="AR26" s="465"/>
      <c r="AS26" s="465"/>
      <c r="AT26" s="465"/>
      <c r="AU26" s="465"/>
      <c r="AV26" s="465"/>
      <c r="AW26" s="465"/>
      <c r="AX26" s="465"/>
      <c r="AY26" s="465"/>
      <c r="AZ26" s="465"/>
      <c r="BA26" s="465"/>
      <c r="BB26" s="465"/>
      <c r="BC26" s="465"/>
    </row>
    <row r="27" spans="2:55" s="164" customFormat="1" ht="20.25" customHeight="1" x14ac:dyDescent="0.2">
      <c r="B27" s="474">
        <v>20</v>
      </c>
      <c r="C27" s="617"/>
      <c r="D27" s="618"/>
      <c r="E27" s="477"/>
      <c r="F27" s="478"/>
      <c r="G27" s="604"/>
      <c r="H27" s="605"/>
      <c r="I27" s="606"/>
      <c r="J27" s="599"/>
      <c r="K27" s="600"/>
      <c r="L27" s="601"/>
      <c r="M27" s="599"/>
      <c r="N27" s="600"/>
      <c r="O27" s="600"/>
      <c r="P27" s="601"/>
      <c r="Q27" s="599"/>
      <c r="R27" s="601"/>
      <c r="S27" s="599"/>
      <c r="T27" s="601"/>
      <c r="U27" s="599"/>
      <c r="V27" s="600"/>
      <c r="W27" s="601"/>
      <c r="X27" s="485"/>
      <c r="Y27" s="486"/>
      <c r="Z27" s="487"/>
      <c r="AA27" s="488"/>
      <c r="AB27" s="375"/>
      <c r="AI27" s="162"/>
      <c r="AJ27" s="162"/>
      <c r="AK27" s="162"/>
      <c r="AL27" s="162"/>
      <c r="AO27" s="465"/>
      <c r="AP27" s="465"/>
      <c r="AQ27" s="465"/>
      <c r="AR27" s="465"/>
      <c r="AS27" s="465"/>
      <c r="AT27" s="465"/>
      <c r="AU27" s="465"/>
      <c r="AV27" s="465"/>
      <c r="AW27" s="465"/>
      <c r="AX27" s="465"/>
      <c r="AY27" s="465"/>
      <c r="AZ27" s="465"/>
      <c r="BA27" s="465"/>
      <c r="BB27" s="465"/>
      <c r="BC27" s="465"/>
    </row>
    <row r="28" spans="2:55" s="164" customFormat="1" ht="20.25" customHeight="1" x14ac:dyDescent="0.2">
      <c r="B28" s="474">
        <v>21</v>
      </c>
      <c r="C28" s="617"/>
      <c r="D28" s="618"/>
      <c r="E28" s="477"/>
      <c r="F28" s="478"/>
      <c r="G28" s="604"/>
      <c r="H28" s="605"/>
      <c r="I28" s="606"/>
      <c r="J28" s="599"/>
      <c r="K28" s="600"/>
      <c r="L28" s="601"/>
      <c r="M28" s="599"/>
      <c r="N28" s="600"/>
      <c r="O28" s="600"/>
      <c r="P28" s="601"/>
      <c r="Q28" s="599"/>
      <c r="R28" s="601"/>
      <c r="S28" s="599"/>
      <c r="T28" s="601"/>
      <c r="U28" s="599"/>
      <c r="V28" s="600"/>
      <c r="W28" s="601"/>
      <c r="X28" s="485"/>
      <c r="Y28" s="486"/>
      <c r="Z28" s="487"/>
      <c r="AA28" s="488"/>
      <c r="AB28" s="375"/>
      <c r="AI28" s="162"/>
      <c r="AJ28" s="162"/>
      <c r="AK28" s="162"/>
      <c r="AL28" s="162"/>
      <c r="AO28" s="465"/>
      <c r="AP28" s="465"/>
      <c r="AQ28" s="465"/>
      <c r="AR28" s="465"/>
      <c r="AS28" s="465"/>
      <c r="AT28" s="465"/>
      <c r="AU28" s="465"/>
      <c r="AV28" s="465"/>
      <c r="AW28" s="465"/>
      <c r="AX28" s="465"/>
      <c r="AY28" s="465"/>
      <c r="AZ28" s="465"/>
      <c r="BA28" s="465"/>
      <c r="BB28" s="465"/>
      <c r="BC28" s="465"/>
    </row>
    <row r="29" spans="2:55" s="164" customFormat="1" ht="20.25" customHeight="1" x14ac:dyDescent="0.2">
      <c r="B29" s="474">
        <v>22</v>
      </c>
      <c r="C29" s="617"/>
      <c r="D29" s="618"/>
      <c r="E29" s="477"/>
      <c r="F29" s="478"/>
      <c r="G29" s="604"/>
      <c r="H29" s="605"/>
      <c r="I29" s="606"/>
      <c r="J29" s="599"/>
      <c r="K29" s="600"/>
      <c r="L29" s="601"/>
      <c r="M29" s="599"/>
      <c r="N29" s="600"/>
      <c r="O29" s="600"/>
      <c r="P29" s="601"/>
      <c r="Q29" s="599"/>
      <c r="R29" s="601"/>
      <c r="S29" s="599"/>
      <c r="T29" s="601"/>
      <c r="U29" s="599"/>
      <c r="V29" s="600"/>
      <c r="W29" s="601"/>
      <c r="X29" s="485"/>
      <c r="Y29" s="486"/>
      <c r="Z29" s="487"/>
      <c r="AA29" s="488"/>
      <c r="AB29" s="375"/>
      <c r="AI29" s="162"/>
      <c r="AJ29" s="162"/>
      <c r="AK29" s="162"/>
      <c r="AL29" s="162"/>
      <c r="AO29" s="465"/>
      <c r="AP29" s="465"/>
      <c r="AQ29" s="465"/>
      <c r="AR29" s="465"/>
      <c r="AS29" s="465"/>
      <c r="AT29" s="465"/>
      <c r="AU29" s="465"/>
      <c r="AV29" s="465"/>
      <c r="AW29" s="465"/>
      <c r="AX29" s="465"/>
      <c r="AY29" s="465"/>
      <c r="AZ29" s="465"/>
      <c r="BA29" s="465"/>
      <c r="BB29" s="465"/>
      <c r="BC29" s="465"/>
    </row>
    <row r="30" spans="2:55" s="164" customFormat="1" ht="20.25" customHeight="1" x14ac:dyDescent="0.2">
      <c r="B30" s="474">
        <v>23</v>
      </c>
      <c r="C30" s="617"/>
      <c r="D30" s="618"/>
      <c r="E30" s="477"/>
      <c r="F30" s="478"/>
      <c r="G30" s="604"/>
      <c r="H30" s="605"/>
      <c r="I30" s="606"/>
      <c r="J30" s="599"/>
      <c r="K30" s="600"/>
      <c r="L30" s="601"/>
      <c r="M30" s="599"/>
      <c r="N30" s="600"/>
      <c r="O30" s="600"/>
      <c r="P30" s="601"/>
      <c r="Q30" s="599"/>
      <c r="R30" s="601"/>
      <c r="S30" s="599"/>
      <c r="T30" s="601"/>
      <c r="U30" s="599"/>
      <c r="V30" s="600"/>
      <c r="W30" s="601"/>
      <c r="X30" s="485"/>
      <c r="Y30" s="486"/>
      <c r="Z30" s="487"/>
      <c r="AA30" s="488"/>
      <c r="AB30" s="375"/>
      <c r="AI30" s="162"/>
      <c r="AJ30" s="162"/>
      <c r="AK30" s="162"/>
      <c r="AL30" s="162"/>
      <c r="AO30" s="465"/>
      <c r="AP30" s="465"/>
      <c r="AQ30" s="465"/>
      <c r="AR30" s="465"/>
      <c r="AS30" s="465"/>
      <c r="AT30" s="465"/>
      <c r="AU30" s="465"/>
      <c r="AV30" s="465"/>
      <c r="AW30" s="465"/>
      <c r="AX30" s="465"/>
      <c r="AY30" s="465"/>
      <c r="AZ30" s="465"/>
      <c r="BA30" s="465"/>
      <c r="BB30" s="465"/>
      <c r="BC30" s="465"/>
    </row>
    <row r="31" spans="2:55" s="164" customFormat="1" ht="20.25" customHeight="1" x14ac:dyDescent="0.2">
      <c r="B31" s="474">
        <v>24</v>
      </c>
      <c r="C31" s="617"/>
      <c r="D31" s="618"/>
      <c r="E31" s="477"/>
      <c r="F31" s="478"/>
      <c r="G31" s="604"/>
      <c r="H31" s="605"/>
      <c r="I31" s="606"/>
      <c r="J31" s="599"/>
      <c r="K31" s="600"/>
      <c r="L31" s="601"/>
      <c r="M31" s="599"/>
      <c r="N31" s="600"/>
      <c r="O31" s="600"/>
      <c r="P31" s="601"/>
      <c r="Q31" s="599"/>
      <c r="R31" s="601"/>
      <c r="S31" s="599"/>
      <c r="T31" s="601"/>
      <c r="U31" s="599"/>
      <c r="V31" s="600"/>
      <c r="W31" s="601"/>
      <c r="X31" s="485"/>
      <c r="Y31" s="486"/>
      <c r="Z31" s="487"/>
      <c r="AA31" s="488"/>
      <c r="AB31" s="375"/>
      <c r="AI31" s="162"/>
      <c r="AJ31" s="162"/>
      <c r="AK31" s="162"/>
      <c r="AL31" s="162"/>
      <c r="AO31" s="465"/>
      <c r="AP31" s="465"/>
      <c r="AQ31" s="465"/>
      <c r="AR31" s="465"/>
      <c r="AS31" s="465"/>
      <c r="AT31" s="465"/>
      <c r="AU31" s="465"/>
      <c r="AV31" s="465"/>
      <c r="AW31" s="465"/>
      <c r="AX31" s="465"/>
      <c r="AY31" s="465"/>
      <c r="AZ31" s="465"/>
      <c r="BA31" s="465"/>
      <c r="BB31" s="465"/>
      <c r="BC31" s="465"/>
    </row>
    <row r="32" spans="2:55" s="164" customFormat="1" ht="20.25" customHeight="1" x14ac:dyDescent="0.2">
      <c r="B32" s="474">
        <v>25</v>
      </c>
      <c r="C32" s="617"/>
      <c r="D32" s="618"/>
      <c r="E32" s="477"/>
      <c r="F32" s="478"/>
      <c r="G32" s="604"/>
      <c r="H32" s="605"/>
      <c r="I32" s="606"/>
      <c r="J32" s="599"/>
      <c r="K32" s="600"/>
      <c r="L32" s="601"/>
      <c r="M32" s="599"/>
      <c r="N32" s="600"/>
      <c r="O32" s="600"/>
      <c r="P32" s="601"/>
      <c r="Q32" s="599"/>
      <c r="R32" s="601"/>
      <c r="S32" s="599"/>
      <c r="T32" s="601"/>
      <c r="U32" s="599"/>
      <c r="V32" s="600"/>
      <c r="W32" s="601"/>
      <c r="X32" s="485"/>
      <c r="Y32" s="486"/>
      <c r="Z32" s="487"/>
      <c r="AA32" s="488"/>
      <c r="AB32" s="375"/>
      <c r="AI32" s="162"/>
      <c r="AJ32" s="162"/>
      <c r="AK32" s="162"/>
      <c r="AL32" s="162"/>
      <c r="AO32" s="465"/>
      <c r="AP32" s="465"/>
      <c r="AQ32" s="465"/>
      <c r="AR32" s="465"/>
      <c r="AS32" s="465"/>
      <c r="AT32" s="465"/>
      <c r="AU32" s="465"/>
      <c r="AV32" s="465"/>
      <c r="AW32" s="465"/>
      <c r="AX32" s="465"/>
      <c r="AY32" s="465"/>
      <c r="AZ32" s="465"/>
      <c r="BA32" s="465"/>
      <c r="BB32" s="465"/>
      <c r="BC32" s="465"/>
    </row>
    <row r="33" spans="2:55" s="164" customFormat="1" ht="20.25" customHeight="1" x14ac:dyDescent="0.2">
      <c r="B33" s="474">
        <v>26</v>
      </c>
      <c r="C33" s="617"/>
      <c r="D33" s="618"/>
      <c r="E33" s="477"/>
      <c r="F33" s="478"/>
      <c r="G33" s="604"/>
      <c r="H33" s="605"/>
      <c r="I33" s="606"/>
      <c r="J33" s="599"/>
      <c r="K33" s="600"/>
      <c r="L33" s="601"/>
      <c r="M33" s="599"/>
      <c r="N33" s="600"/>
      <c r="O33" s="600"/>
      <c r="P33" s="601"/>
      <c r="Q33" s="599"/>
      <c r="R33" s="601"/>
      <c r="S33" s="599"/>
      <c r="T33" s="601"/>
      <c r="U33" s="599"/>
      <c r="V33" s="600"/>
      <c r="W33" s="601"/>
      <c r="X33" s="485"/>
      <c r="Y33" s="486"/>
      <c r="Z33" s="487"/>
      <c r="AA33" s="488"/>
      <c r="AB33" s="375"/>
      <c r="AI33" s="162"/>
      <c r="AJ33" s="162"/>
      <c r="AK33" s="162"/>
      <c r="AL33" s="162"/>
      <c r="AO33" s="465"/>
      <c r="AP33" s="465"/>
      <c r="AQ33" s="465"/>
      <c r="AR33" s="465"/>
      <c r="AS33" s="465"/>
      <c r="AT33" s="465"/>
      <c r="AU33" s="465"/>
      <c r="AV33" s="465"/>
      <c r="AW33" s="465"/>
      <c r="AX33" s="465"/>
      <c r="AY33" s="465"/>
      <c r="AZ33" s="465"/>
      <c r="BA33" s="465"/>
      <c r="BB33" s="465"/>
      <c r="BC33" s="465"/>
    </row>
    <row r="34" spans="2:55" s="164" customFormat="1" ht="20.25" customHeight="1" x14ac:dyDescent="0.2">
      <c r="B34" s="474">
        <v>27</v>
      </c>
      <c r="C34" s="617"/>
      <c r="D34" s="618"/>
      <c r="E34" s="477"/>
      <c r="F34" s="478"/>
      <c r="G34" s="604"/>
      <c r="H34" s="605"/>
      <c r="I34" s="606"/>
      <c r="J34" s="599"/>
      <c r="K34" s="600"/>
      <c r="L34" s="601"/>
      <c r="M34" s="599"/>
      <c r="N34" s="600"/>
      <c r="O34" s="600"/>
      <c r="P34" s="601"/>
      <c r="Q34" s="599"/>
      <c r="R34" s="601"/>
      <c r="S34" s="599"/>
      <c r="T34" s="601"/>
      <c r="U34" s="599"/>
      <c r="V34" s="600"/>
      <c r="W34" s="601"/>
      <c r="X34" s="485"/>
      <c r="Y34" s="486"/>
      <c r="Z34" s="487"/>
      <c r="AA34" s="488"/>
      <c r="AB34" s="375"/>
      <c r="AI34" s="162"/>
      <c r="AJ34" s="162"/>
      <c r="AK34" s="162"/>
      <c r="AL34" s="162"/>
      <c r="AO34" s="465"/>
      <c r="AP34" s="465"/>
      <c r="AQ34" s="465"/>
      <c r="AR34" s="465"/>
      <c r="AS34" s="465"/>
      <c r="AT34" s="465"/>
      <c r="AU34" s="465"/>
      <c r="AV34" s="465"/>
      <c r="AW34" s="465"/>
      <c r="AX34" s="465"/>
      <c r="AY34" s="465"/>
      <c r="AZ34" s="465"/>
      <c r="BA34" s="465"/>
      <c r="BB34" s="465"/>
      <c r="BC34" s="465"/>
    </row>
    <row r="35" spans="2:55" s="164" customFormat="1" ht="20.25" customHeight="1" x14ac:dyDescent="0.2">
      <c r="B35" s="474">
        <v>28</v>
      </c>
      <c r="C35" s="617"/>
      <c r="D35" s="618"/>
      <c r="E35" s="477"/>
      <c r="F35" s="478"/>
      <c r="G35" s="604"/>
      <c r="H35" s="605"/>
      <c r="I35" s="606"/>
      <c r="J35" s="599"/>
      <c r="K35" s="600"/>
      <c r="L35" s="601"/>
      <c r="M35" s="599"/>
      <c r="N35" s="600"/>
      <c r="O35" s="600"/>
      <c r="P35" s="601"/>
      <c r="Q35" s="599"/>
      <c r="R35" s="601"/>
      <c r="S35" s="599"/>
      <c r="T35" s="601"/>
      <c r="U35" s="599"/>
      <c r="V35" s="600"/>
      <c r="W35" s="601"/>
      <c r="X35" s="485"/>
      <c r="Y35" s="486"/>
      <c r="Z35" s="487"/>
      <c r="AA35" s="488"/>
      <c r="AB35" s="375"/>
      <c r="AI35" s="162"/>
      <c r="AJ35" s="162"/>
      <c r="AK35" s="162"/>
      <c r="AL35" s="162"/>
      <c r="AO35" s="465"/>
      <c r="AP35" s="465"/>
      <c r="AQ35" s="465"/>
      <c r="AR35" s="465"/>
      <c r="AS35" s="465"/>
      <c r="AT35" s="465"/>
      <c r="AU35" s="465"/>
      <c r="AV35" s="465"/>
      <c r="AW35" s="465"/>
      <c r="AX35" s="465"/>
      <c r="AY35" s="465"/>
      <c r="AZ35" s="465"/>
      <c r="BA35" s="465"/>
      <c r="BB35" s="465"/>
      <c r="BC35" s="465"/>
    </row>
    <row r="36" spans="2:55" s="164" customFormat="1" ht="20.25" customHeight="1" x14ac:dyDescent="0.2">
      <c r="B36" s="474">
        <v>29</v>
      </c>
      <c r="C36" s="617"/>
      <c r="D36" s="618"/>
      <c r="E36" s="477"/>
      <c r="F36" s="478"/>
      <c r="G36" s="604"/>
      <c r="H36" s="605"/>
      <c r="I36" s="606"/>
      <c r="J36" s="599"/>
      <c r="K36" s="600"/>
      <c r="L36" s="601"/>
      <c r="M36" s="599"/>
      <c r="N36" s="600"/>
      <c r="O36" s="600"/>
      <c r="P36" s="601"/>
      <c r="Q36" s="599"/>
      <c r="R36" s="601"/>
      <c r="S36" s="599"/>
      <c r="T36" s="601"/>
      <c r="U36" s="599"/>
      <c r="V36" s="600"/>
      <c r="W36" s="601"/>
      <c r="X36" s="485"/>
      <c r="Y36" s="486"/>
      <c r="Z36" s="487"/>
      <c r="AA36" s="488"/>
      <c r="AB36" s="375"/>
      <c r="AI36" s="162"/>
      <c r="AJ36" s="162"/>
      <c r="AK36" s="162"/>
      <c r="AL36" s="162"/>
      <c r="AO36" s="465"/>
      <c r="AP36" s="465"/>
      <c r="AQ36" s="465"/>
      <c r="AR36" s="465"/>
      <c r="AS36" s="465"/>
      <c r="AT36" s="465"/>
      <c r="AU36" s="465"/>
      <c r="AV36" s="465"/>
      <c r="AW36" s="465"/>
      <c r="AX36" s="465"/>
      <c r="AY36" s="465"/>
      <c r="AZ36" s="465"/>
      <c r="BA36" s="465"/>
      <c r="BB36" s="465"/>
      <c r="BC36" s="465"/>
    </row>
    <row r="37" spans="2:55" s="164" customFormat="1" ht="20.25" customHeight="1" x14ac:dyDescent="0.2">
      <c r="B37" s="474">
        <v>30</v>
      </c>
      <c r="C37" s="617"/>
      <c r="D37" s="618"/>
      <c r="E37" s="477"/>
      <c r="F37" s="478"/>
      <c r="G37" s="604"/>
      <c r="H37" s="605"/>
      <c r="I37" s="606"/>
      <c r="J37" s="599"/>
      <c r="K37" s="600"/>
      <c r="L37" s="601"/>
      <c r="M37" s="599"/>
      <c r="N37" s="600"/>
      <c r="O37" s="600"/>
      <c r="P37" s="601"/>
      <c r="Q37" s="599"/>
      <c r="R37" s="601"/>
      <c r="S37" s="599"/>
      <c r="T37" s="601"/>
      <c r="U37" s="599"/>
      <c r="V37" s="600"/>
      <c r="W37" s="601"/>
      <c r="X37" s="485"/>
      <c r="Y37" s="486"/>
      <c r="Z37" s="487"/>
      <c r="AA37" s="488"/>
      <c r="AB37" s="375"/>
      <c r="AI37" s="162"/>
      <c r="AJ37" s="162"/>
      <c r="AK37" s="162"/>
      <c r="AL37" s="162"/>
      <c r="AO37" s="465"/>
      <c r="AP37" s="465"/>
      <c r="AQ37" s="465"/>
      <c r="AR37" s="465"/>
      <c r="AS37" s="465"/>
      <c r="AT37" s="465"/>
      <c r="AU37" s="465"/>
      <c r="AV37" s="465"/>
      <c r="AW37" s="465"/>
      <c r="AX37" s="465"/>
      <c r="AY37" s="465"/>
      <c r="AZ37" s="465"/>
      <c r="BA37" s="465"/>
      <c r="BB37" s="465"/>
      <c r="BC37" s="465"/>
    </row>
    <row r="38" spans="2:55" s="164" customFormat="1" ht="20.25" customHeight="1" x14ac:dyDescent="0.2">
      <c r="B38" s="474">
        <v>31</v>
      </c>
      <c r="C38" s="617"/>
      <c r="D38" s="618"/>
      <c r="E38" s="477"/>
      <c r="F38" s="478"/>
      <c r="G38" s="604"/>
      <c r="H38" s="605"/>
      <c r="I38" s="606"/>
      <c r="J38" s="599"/>
      <c r="K38" s="600"/>
      <c r="L38" s="601"/>
      <c r="M38" s="599"/>
      <c r="N38" s="600"/>
      <c r="O38" s="600"/>
      <c r="P38" s="601"/>
      <c r="Q38" s="599"/>
      <c r="R38" s="601"/>
      <c r="S38" s="599"/>
      <c r="T38" s="601"/>
      <c r="U38" s="599"/>
      <c r="V38" s="600"/>
      <c r="W38" s="601"/>
      <c r="X38" s="485"/>
      <c r="Y38" s="486"/>
      <c r="Z38" s="487"/>
      <c r="AA38" s="488"/>
      <c r="AB38" s="375"/>
      <c r="AI38" s="162"/>
      <c r="AJ38" s="162"/>
      <c r="AK38" s="162"/>
      <c r="AL38" s="162"/>
      <c r="AO38" s="465"/>
      <c r="AP38" s="465"/>
      <c r="AQ38" s="465"/>
      <c r="AR38" s="465"/>
      <c r="AS38" s="465"/>
      <c r="AT38" s="465"/>
      <c r="AU38" s="465"/>
      <c r="AV38" s="465"/>
      <c r="AW38" s="465"/>
      <c r="AX38" s="465"/>
      <c r="AY38" s="465"/>
      <c r="AZ38" s="465"/>
      <c r="BA38" s="465"/>
      <c r="BB38" s="465"/>
      <c r="BC38" s="465"/>
    </row>
    <row r="39" spans="2:55" s="164" customFormat="1" ht="20.25" customHeight="1" x14ac:dyDescent="0.2">
      <c r="B39" s="474">
        <v>32</v>
      </c>
      <c r="C39" s="617"/>
      <c r="D39" s="618"/>
      <c r="E39" s="477"/>
      <c r="F39" s="478"/>
      <c r="G39" s="604"/>
      <c r="H39" s="605"/>
      <c r="I39" s="606"/>
      <c r="J39" s="599"/>
      <c r="K39" s="600"/>
      <c r="L39" s="601"/>
      <c r="M39" s="599"/>
      <c r="N39" s="600"/>
      <c r="O39" s="600"/>
      <c r="P39" s="601"/>
      <c r="Q39" s="599"/>
      <c r="R39" s="601"/>
      <c r="S39" s="599"/>
      <c r="T39" s="601"/>
      <c r="U39" s="599"/>
      <c r="V39" s="600"/>
      <c r="W39" s="601"/>
      <c r="X39" s="485"/>
      <c r="Y39" s="486"/>
      <c r="Z39" s="487"/>
      <c r="AA39" s="488"/>
      <c r="AB39" s="375"/>
      <c r="AI39" s="162"/>
      <c r="AJ39" s="162"/>
      <c r="AK39" s="162"/>
      <c r="AL39" s="162"/>
      <c r="AO39" s="465"/>
      <c r="AP39" s="465"/>
      <c r="AQ39" s="465"/>
      <c r="AR39" s="465"/>
      <c r="AS39" s="465"/>
      <c r="AT39" s="465"/>
      <c r="AU39" s="465"/>
      <c r="AV39" s="465"/>
      <c r="AW39" s="465"/>
      <c r="AX39" s="465"/>
      <c r="AY39" s="465"/>
      <c r="AZ39" s="465"/>
      <c r="BA39" s="465"/>
      <c r="BB39" s="465"/>
      <c r="BC39" s="465"/>
    </row>
    <row r="40" spans="2:55" s="164" customFormat="1" ht="20.25" customHeight="1" x14ac:dyDescent="0.2">
      <c r="B40" s="474">
        <v>33</v>
      </c>
      <c r="C40" s="617"/>
      <c r="D40" s="618"/>
      <c r="E40" s="477"/>
      <c r="F40" s="478"/>
      <c r="G40" s="604"/>
      <c r="H40" s="605"/>
      <c r="I40" s="606"/>
      <c r="J40" s="599"/>
      <c r="K40" s="600"/>
      <c r="L40" s="601"/>
      <c r="M40" s="599"/>
      <c r="N40" s="600"/>
      <c r="O40" s="600"/>
      <c r="P40" s="601"/>
      <c r="Q40" s="599"/>
      <c r="R40" s="601"/>
      <c r="S40" s="599"/>
      <c r="T40" s="601"/>
      <c r="U40" s="599"/>
      <c r="V40" s="600"/>
      <c r="W40" s="601"/>
      <c r="X40" s="485"/>
      <c r="Y40" s="486"/>
      <c r="Z40" s="487"/>
      <c r="AA40" s="488"/>
      <c r="AB40" s="375"/>
      <c r="AI40" s="162"/>
      <c r="AJ40" s="162"/>
      <c r="AK40" s="162"/>
      <c r="AL40" s="162"/>
      <c r="AO40" s="465"/>
      <c r="AP40" s="465"/>
      <c r="AQ40" s="465"/>
      <c r="AR40" s="465"/>
      <c r="AS40" s="465"/>
      <c r="AT40" s="465"/>
      <c r="AU40" s="465"/>
      <c r="AV40" s="465"/>
      <c r="AW40" s="465"/>
      <c r="AX40" s="465"/>
      <c r="AY40" s="465"/>
      <c r="AZ40" s="465"/>
      <c r="BA40" s="465"/>
      <c r="BB40" s="465"/>
      <c r="BC40" s="465"/>
    </row>
    <row r="41" spans="2:55" s="164" customFormat="1" ht="20.25" customHeight="1" x14ac:dyDescent="0.2">
      <c r="B41" s="474">
        <v>34</v>
      </c>
      <c r="C41" s="475"/>
      <c r="D41" s="476"/>
      <c r="E41" s="477"/>
      <c r="F41" s="478"/>
      <c r="G41" s="479"/>
      <c r="H41" s="480"/>
      <c r="I41" s="481"/>
      <c r="J41" s="482"/>
      <c r="K41" s="483"/>
      <c r="L41" s="484"/>
      <c r="M41" s="482"/>
      <c r="N41" s="483"/>
      <c r="O41" s="483"/>
      <c r="P41" s="484"/>
      <c r="Q41" s="482"/>
      <c r="R41" s="484"/>
      <c r="S41" s="482"/>
      <c r="T41" s="484"/>
      <c r="U41" s="482"/>
      <c r="V41" s="483"/>
      <c r="W41" s="484"/>
      <c r="X41" s="485"/>
      <c r="Y41" s="486"/>
      <c r="Z41" s="487"/>
      <c r="AA41" s="488"/>
      <c r="AB41" s="375"/>
      <c r="AI41" s="162"/>
      <c r="AJ41" s="162"/>
      <c r="AK41" s="162"/>
      <c r="AL41" s="162"/>
      <c r="AO41" s="465"/>
      <c r="AP41" s="465"/>
      <c r="AQ41" s="465"/>
      <c r="AR41" s="465"/>
      <c r="AS41" s="465"/>
      <c r="AT41" s="465"/>
      <c r="AU41" s="465"/>
      <c r="AV41" s="465"/>
      <c r="AW41" s="465"/>
      <c r="AX41" s="465"/>
      <c r="AY41" s="465"/>
      <c r="AZ41" s="465"/>
      <c r="BA41" s="465"/>
      <c r="BB41" s="465"/>
      <c r="BC41" s="465"/>
    </row>
    <row r="42" spans="2:55" s="164" customFormat="1" ht="20.25" customHeight="1" x14ac:dyDescent="0.2">
      <c r="B42" s="474">
        <v>35</v>
      </c>
      <c r="C42" s="475"/>
      <c r="D42" s="476"/>
      <c r="E42" s="477"/>
      <c r="F42" s="478"/>
      <c r="G42" s="479"/>
      <c r="H42" s="480"/>
      <c r="I42" s="481"/>
      <c r="J42" s="482"/>
      <c r="K42" s="483"/>
      <c r="L42" s="484"/>
      <c r="M42" s="482"/>
      <c r="N42" s="483"/>
      <c r="O42" s="483"/>
      <c r="P42" s="484"/>
      <c r="Q42" s="482"/>
      <c r="R42" s="484"/>
      <c r="S42" s="482"/>
      <c r="T42" s="484"/>
      <c r="U42" s="482"/>
      <c r="V42" s="483"/>
      <c r="W42" s="484"/>
      <c r="X42" s="485"/>
      <c r="Y42" s="486"/>
      <c r="Z42" s="487"/>
      <c r="AA42" s="488"/>
      <c r="AB42" s="375"/>
      <c r="AI42" s="162"/>
      <c r="AJ42" s="162"/>
      <c r="AK42" s="162"/>
      <c r="AL42" s="162"/>
      <c r="AO42" s="465"/>
      <c r="AP42" s="465"/>
      <c r="AQ42" s="465"/>
      <c r="AR42" s="465"/>
      <c r="AS42" s="465"/>
      <c r="AT42" s="465"/>
      <c r="AU42" s="465"/>
      <c r="AV42" s="465"/>
      <c r="AW42" s="465"/>
      <c r="AX42" s="465"/>
      <c r="AY42" s="465"/>
      <c r="AZ42" s="465"/>
      <c r="BA42" s="465"/>
      <c r="BB42" s="465"/>
      <c r="BC42" s="465"/>
    </row>
    <row r="43" spans="2:55" s="164" customFormat="1" ht="20.25" customHeight="1" x14ac:dyDescent="0.2">
      <c r="B43" s="474">
        <v>36</v>
      </c>
      <c r="C43" s="617"/>
      <c r="D43" s="618"/>
      <c r="E43" s="477"/>
      <c r="F43" s="478"/>
      <c r="G43" s="604"/>
      <c r="H43" s="605"/>
      <c r="I43" s="606"/>
      <c r="J43" s="599"/>
      <c r="K43" s="600"/>
      <c r="L43" s="601"/>
      <c r="M43" s="599"/>
      <c r="N43" s="600"/>
      <c r="O43" s="600"/>
      <c r="P43" s="601"/>
      <c r="Q43" s="599"/>
      <c r="R43" s="601"/>
      <c r="S43" s="599"/>
      <c r="T43" s="601"/>
      <c r="U43" s="599"/>
      <c r="V43" s="600"/>
      <c r="W43" s="601"/>
      <c r="X43" s="485"/>
      <c r="Y43" s="486"/>
      <c r="Z43" s="487"/>
      <c r="AA43" s="488"/>
      <c r="AB43" s="375"/>
      <c r="AI43" s="162"/>
      <c r="AJ43" s="162"/>
      <c r="AK43" s="162"/>
      <c r="AL43" s="162"/>
      <c r="AO43" s="465"/>
      <c r="AP43" s="465"/>
      <c r="AQ43" s="465"/>
      <c r="AR43" s="465"/>
      <c r="AS43" s="465"/>
      <c r="AT43" s="465"/>
      <c r="AU43" s="465"/>
      <c r="AV43" s="465"/>
      <c r="AW43" s="465"/>
      <c r="AX43" s="465"/>
      <c r="AY43" s="465"/>
      <c r="AZ43" s="465"/>
      <c r="BA43" s="465"/>
      <c r="BB43" s="465"/>
      <c r="BC43" s="465"/>
    </row>
    <row r="44" spans="2:55" s="164" customFormat="1" ht="20.25" customHeight="1" x14ac:dyDescent="0.2">
      <c r="B44" s="474">
        <v>37</v>
      </c>
      <c r="C44" s="617"/>
      <c r="D44" s="618"/>
      <c r="E44" s="477"/>
      <c r="F44" s="478"/>
      <c r="G44" s="604"/>
      <c r="H44" s="605"/>
      <c r="I44" s="606"/>
      <c r="J44" s="599"/>
      <c r="K44" s="600"/>
      <c r="L44" s="601"/>
      <c r="M44" s="599"/>
      <c r="N44" s="600"/>
      <c r="O44" s="600"/>
      <c r="P44" s="601"/>
      <c r="Q44" s="599"/>
      <c r="R44" s="601"/>
      <c r="S44" s="599"/>
      <c r="T44" s="601"/>
      <c r="U44" s="599"/>
      <c r="V44" s="600"/>
      <c r="W44" s="601"/>
      <c r="X44" s="485"/>
      <c r="Y44" s="486"/>
      <c r="Z44" s="487"/>
      <c r="AA44" s="488"/>
      <c r="AB44" s="375"/>
      <c r="AI44" s="162"/>
      <c r="AJ44" s="162"/>
      <c r="AK44" s="162"/>
      <c r="AL44" s="162"/>
      <c r="AO44" s="465"/>
      <c r="AP44" s="465"/>
      <c r="AQ44" s="465"/>
      <c r="AR44" s="465"/>
      <c r="AS44" s="465"/>
      <c r="AT44" s="465"/>
      <c r="AU44" s="465"/>
      <c r="AV44" s="465"/>
      <c r="AW44" s="465"/>
      <c r="AX44" s="465"/>
      <c r="AY44" s="465"/>
      <c r="AZ44" s="465"/>
      <c r="BA44" s="465"/>
      <c r="BB44" s="465"/>
      <c r="BC44" s="465"/>
    </row>
    <row r="45" spans="2:55" s="164" customFormat="1" ht="20.25" customHeight="1" x14ac:dyDescent="0.2">
      <c r="B45" s="474">
        <v>38</v>
      </c>
      <c r="C45" s="617"/>
      <c r="D45" s="618"/>
      <c r="E45" s="477"/>
      <c r="F45" s="478"/>
      <c r="G45" s="604"/>
      <c r="H45" s="605"/>
      <c r="I45" s="606"/>
      <c r="J45" s="599"/>
      <c r="K45" s="600"/>
      <c r="L45" s="601"/>
      <c r="M45" s="599"/>
      <c r="N45" s="600"/>
      <c r="O45" s="600"/>
      <c r="P45" s="601"/>
      <c r="Q45" s="599"/>
      <c r="R45" s="601"/>
      <c r="S45" s="599"/>
      <c r="T45" s="601"/>
      <c r="U45" s="599"/>
      <c r="V45" s="600"/>
      <c r="W45" s="601"/>
      <c r="X45" s="485"/>
      <c r="Y45" s="486"/>
      <c r="Z45" s="487"/>
      <c r="AA45" s="488"/>
      <c r="AB45" s="375"/>
      <c r="AI45" s="162"/>
      <c r="AJ45" s="162"/>
      <c r="AK45" s="162"/>
      <c r="AL45" s="162"/>
      <c r="AO45" s="465"/>
      <c r="AP45" s="465"/>
      <c r="AQ45" s="465"/>
      <c r="AR45" s="465"/>
      <c r="AS45" s="465"/>
      <c r="AT45" s="465"/>
      <c r="AU45" s="465"/>
      <c r="AV45" s="465"/>
      <c r="AW45" s="465"/>
      <c r="AX45" s="465"/>
      <c r="AY45" s="465"/>
      <c r="AZ45" s="465"/>
      <c r="BA45" s="465"/>
      <c r="BB45" s="465"/>
      <c r="BC45" s="465"/>
    </row>
    <row r="46" spans="2:55" s="164" customFormat="1" ht="20.25" customHeight="1" x14ac:dyDescent="0.2">
      <c r="B46" s="474">
        <v>39</v>
      </c>
      <c r="C46" s="617"/>
      <c r="D46" s="618"/>
      <c r="E46" s="477"/>
      <c r="F46" s="478"/>
      <c r="G46" s="604"/>
      <c r="H46" s="605"/>
      <c r="I46" s="606"/>
      <c r="J46" s="599"/>
      <c r="K46" s="600"/>
      <c r="L46" s="601"/>
      <c r="M46" s="599"/>
      <c r="N46" s="600"/>
      <c r="O46" s="600"/>
      <c r="P46" s="601"/>
      <c r="Q46" s="599"/>
      <c r="R46" s="601"/>
      <c r="S46" s="599"/>
      <c r="T46" s="601"/>
      <c r="U46" s="599"/>
      <c r="V46" s="600"/>
      <c r="W46" s="601"/>
      <c r="X46" s="485"/>
      <c r="Y46" s="486"/>
      <c r="Z46" s="487"/>
      <c r="AA46" s="488"/>
      <c r="AB46" s="375"/>
      <c r="AI46" s="162"/>
      <c r="AJ46" s="162"/>
      <c r="AK46" s="162"/>
      <c r="AL46" s="162"/>
      <c r="AO46" s="465"/>
      <c r="AP46" s="465"/>
      <c r="AQ46" s="465"/>
      <c r="AR46" s="465"/>
      <c r="AS46" s="465"/>
      <c r="AT46" s="465"/>
      <c r="AU46" s="465"/>
      <c r="AV46" s="465"/>
      <c r="AW46" s="465"/>
      <c r="AX46" s="465"/>
      <c r="AY46" s="465"/>
      <c r="AZ46" s="465"/>
      <c r="BA46" s="465"/>
      <c r="BB46" s="465"/>
      <c r="BC46" s="465"/>
    </row>
    <row r="47" spans="2:55" s="164" customFormat="1" ht="20.25" customHeight="1" x14ac:dyDescent="0.2">
      <c r="B47" s="474">
        <v>40</v>
      </c>
      <c r="C47" s="475"/>
      <c r="D47" s="476"/>
      <c r="E47" s="477"/>
      <c r="F47" s="478"/>
      <c r="G47" s="479"/>
      <c r="H47" s="480"/>
      <c r="I47" s="481"/>
      <c r="J47" s="482"/>
      <c r="K47" s="483"/>
      <c r="L47" s="484"/>
      <c r="M47" s="482"/>
      <c r="N47" s="483"/>
      <c r="O47" s="483"/>
      <c r="P47" s="484"/>
      <c r="Q47" s="482"/>
      <c r="R47" s="484"/>
      <c r="S47" s="482"/>
      <c r="T47" s="484"/>
      <c r="U47" s="482"/>
      <c r="V47" s="483"/>
      <c r="W47" s="484"/>
      <c r="X47" s="485"/>
      <c r="Y47" s="486"/>
      <c r="Z47" s="487"/>
      <c r="AA47" s="488"/>
      <c r="AB47" s="375"/>
      <c r="AI47" s="162"/>
      <c r="AJ47" s="162"/>
      <c r="AK47" s="162"/>
      <c r="AL47" s="162"/>
      <c r="AO47" s="465"/>
      <c r="AP47" s="465"/>
      <c r="AQ47" s="465"/>
      <c r="AR47" s="465"/>
      <c r="AS47" s="465"/>
      <c r="AT47" s="465"/>
      <c r="AU47" s="465"/>
      <c r="AV47" s="465"/>
      <c r="AW47" s="465"/>
      <c r="AX47" s="465"/>
      <c r="AY47" s="465"/>
      <c r="AZ47" s="465"/>
      <c r="BA47" s="465"/>
      <c r="BB47" s="465"/>
      <c r="BC47" s="465"/>
    </row>
    <row r="48" spans="2:55" s="164" customFormat="1" ht="20.25" customHeight="1" x14ac:dyDescent="0.2">
      <c r="B48" s="474">
        <v>41</v>
      </c>
      <c r="C48" s="475"/>
      <c r="D48" s="476"/>
      <c r="E48" s="477"/>
      <c r="F48" s="478"/>
      <c r="G48" s="479"/>
      <c r="H48" s="480"/>
      <c r="I48" s="481"/>
      <c r="J48" s="482"/>
      <c r="K48" s="483"/>
      <c r="L48" s="484"/>
      <c r="M48" s="482"/>
      <c r="N48" s="483"/>
      <c r="O48" s="483"/>
      <c r="P48" s="484"/>
      <c r="Q48" s="482"/>
      <c r="R48" s="484"/>
      <c r="S48" s="482"/>
      <c r="T48" s="484"/>
      <c r="U48" s="482"/>
      <c r="V48" s="483"/>
      <c r="W48" s="484"/>
      <c r="X48" s="485"/>
      <c r="Y48" s="486"/>
      <c r="Z48" s="487"/>
      <c r="AA48" s="488"/>
      <c r="AB48" s="375"/>
      <c r="AI48" s="162"/>
      <c r="AJ48" s="162"/>
      <c r="AK48" s="162"/>
      <c r="AL48" s="162"/>
      <c r="AO48" s="465"/>
      <c r="AP48" s="465"/>
      <c r="AQ48" s="465"/>
      <c r="AR48" s="465"/>
      <c r="AS48" s="465"/>
      <c r="AT48" s="465"/>
      <c r="AU48" s="465"/>
      <c r="AV48" s="465"/>
      <c r="AW48" s="465"/>
      <c r="AX48" s="465"/>
      <c r="AY48" s="465"/>
      <c r="AZ48" s="465"/>
      <c r="BA48" s="465"/>
      <c r="BB48" s="465"/>
      <c r="BC48" s="465"/>
    </row>
    <row r="49" spans="2:55" s="164" customFormat="1" ht="20.25" customHeight="1" x14ac:dyDescent="0.2">
      <c r="B49" s="474">
        <v>42</v>
      </c>
      <c r="C49" s="475"/>
      <c r="D49" s="476"/>
      <c r="E49" s="477"/>
      <c r="F49" s="478"/>
      <c r="G49" s="479"/>
      <c r="H49" s="480"/>
      <c r="I49" s="481"/>
      <c r="J49" s="482"/>
      <c r="K49" s="483"/>
      <c r="L49" s="484"/>
      <c r="M49" s="482"/>
      <c r="N49" s="483"/>
      <c r="O49" s="483"/>
      <c r="P49" s="484"/>
      <c r="Q49" s="482"/>
      <c r="R49" s="484"/>
      <c r="S49" s="482"/>
      <c r="T49" s="484"/>
      <c r="U49" s="482"/>
      <c r="V49" s="483"/>
      <c r="W49" s="484"/>
      <c r="X49" s="485"/>
      <c r="Y49" s="486"/>
      <c r="Z49" s="487"/>
      <c r="AA49" s="488"/>
      <c r="AB49" s="375"/>
      <c r="AI49" s="162"/>
      <c r="AJ49" s="162"/>
      <c r="AK49" s="162"/>
      <c r="AL49" s="162"/>
      <c r="AO49" s="465"/>
      <c r="AP49" s="465"/>
      <c r="AQ49" s="465"/>
      <c r="AR49" s="465"/>
      <c r="AS49" s="465"/>
      <c r="AT49" s="465"/>
      <c r="AU49" s="465"/>
      <c r="AV49" s="465"/>
      <c r="AW49" s="465"/>
      <c r="AX49" s="465"/>
      <c r="AY49" s="465"/>
      <c r="AZ49" s="465"/>
      <c r="BA49" s="465"/>
      <c r="BB49" s="465"/>
      <c r="BC49" s="465"/>
    </row>
    <row r="50" spans="2:55" s="164" customFormat="1" ht="20.25" customHeight="1" x14ac:dyDescent="0.2">
      <c r="B50" s="474">
        <v>43</v>
      </c>
      <c r="C50" s="617"/>
      <c r="D50" s="618"/>
      <c r="E50" s="477"/>
      <c r="F50" s="478"/>
      <c r="G50" s="604"/>
      <c r="H50" s="605"/>
      <c r="I50" s="606"/>
      <c r="J50" s="599"/>
      <c r="K50" s="600"/>
      <c r="L50" s="601"/>
      <c r="M50" s="599"/>
      <c r="N50" s="600"/>
      <c r="O50" s="600"/>
      <c r="P50" s="601"/>
      <c r="Q50" s="599"/>
      <c r="R50" s="601"/>
      <c r="S50" s="599"/>
      <c r="T50" s="601"/>
      <c r="U50" s="599"/>
      <c r="V50" s="600"/>
      <c r="W50" s="601"/>
      <c r="X50" s="485"/>
      <c r="Y50" s="486"/>
      <c r="Z50" s="487"/>
      <c r="AA50" s="488"/>
      <c r="AB50" s="375"/>
      <c r="AI50" s="162"/>
      <c r="AJ50" s="162"/>
      <c r="AK50" s="162"/>
      <c r="AL50" s="162"/>
      <c r="AO50" s="465"/>
      <c r="AP50" s="465"/>
      <c r="AQ50" s="465"/>
      <c r="AR50" s="465"/>
      <c r="AS50" s="465"/>
      <c r="AT50" s="465"/>
      <c r="AU50" s="465"/>
      <c r="AV50" s="465"/>
      <c r="AW50" s="465"/>
      <c r="AX50" s="465"/>
      <c r="AY50" s="465"/>
      <c r="AZ50" s="465"/>
      <c r="BA50" s="465"/>
      <c r="BB50" s="465"/>
      <c r="BC50" s="465"/>
    </row>
    <row r="51" spans="2:55" s="164" customFormat="1" ht="20.25" customHeight="1" x14ac:dyDescent="0.2">
      <c r="B51" s="474">
        <v>44</v>
      </c>
      <c r="C51" s="617"/>
      <c r="D51" s="618"/>
      <c r="E51" s="477"/>
      <c r="F51" s="478"/>
      <c r="G51" s="604"/>
      <c r="H51" s="605"/>
      <c r="I51" s="606"/>
      <c r="J51" s="599"/>
      <c r="K51" s="600"/>
      <c r="L51" s="601"/>
      <c r="M51" s="599"/>
      <c r="N51" s="600"/>
      <c r="O51" s="600"/>
      <c r="P51" s="601"/>
      <c r="Q51" s="599"/>
      <c r="R51" s="601"/>
      <c r="S51" s="599"/>
      <c r="T51" s="601"/>
      <c r="U51" s="599"/>
      <c r="V51" s="600"/>
      <c r="W51" s="601"/>
      <c r="X51" s="485"/>
      <c r="Y51" s="486"/>
      <c r="Z51" s="487"/>
      <c r="AA51" s="488"/>
      <c r="AB51" s="375"/>
      <c r="AI51" s="162"/>
      <c r="AJ51" s="162"/>
      <c r="AK51" s="162"/>
      <c r="AL51" s="162"/>
      <c r="AO51" s="465"/>
      <c r="AP51" s="465"/>
      <c r="AQ51" s="465"/>
      <c r="AR51" s="465"/>
      <c r="AS51" s="465"/>
      <c r="AT51" s="465"/>
      <c r="AU51" s="465"/>
      <c r="AV51" s="465"/>
      <c r="AW51" s="465"/>
      <c r="AX51" s="465"/>
      <c r="AY51" s="465"/>
      <c r="AZ51" s="465"/>
      <c r="BA51" s="465"/>
      <c r="BB51" s="465"/>
      <c r="BC51" s="465"/>
    </row>
    <row r="52" spans="2:55" s="164" customFormat="1" ht="20.25" customHeight="1" x14ac:dyDescent="0.2">
      <c r="B52" s="474">
        <v>45</v>
      </c>
      <c r="C52" s="617"/>
      <c r="D52" s="618"/>
      <c r="E52" s="477"/>
      <c r="F52" s="478"/>
      <c r="G52" s="604"/>
      <c r="H52" s="605"/>
      <c r="I52" s="606"/>
      <c r="J52" s="599"/>
      <c r="K52" s="600"/>
      <c r="L52" s="601"/>
      <c r="M52" s="599"/>
      <c r="N52" s="600"/>
      <c r="O52" s="600"/>
      <c r="P52" s="601"/>
      <c r="Q52" s="599"/>
      <c r="R52" s="601"/>
      <c r="S52" s="599"/>
      <c r="T52" s="601"/>
      <c r="U52" s="599"/>
      <c r="V52" s="600"/>
      <c r="W52" s="601"/>
      <c r="X52" s="485"/>
      <c r="Y52" s="486"/>
      <c r="Z52" s="487"/>
      <c r="AA52" s="488"/>
      <c r="AB52" s="375"/>
      <c r="AI52" s="162"/>
      <c r="AJ52" s="162"/>
      <c r="AK52" s="162"/>
      <c r="AL52" s="162"/>
      <c r="AO52" s="465"/>
      <c r="AP52" s="465"/>
      <c r="AQ52" s="465"/>
      <c r="AR52" s="465"/>
      <c r="AS52" s="465"/>
      <c r="AT52" s="465"/>
      <c r="AU52" s="465"/>
      <c r="AV52" s="465"/>
      <c r="AW52" s="465"/>
      <c r="AX52" s="465"/>
      <c r="AY52" s="465"/>
      <c r="AZ52" s="465"/>
      <c r="BA52" s="465"/>
      <c r="BB52" s="465"/>
      <c r="BC52" s="465"/>
    </row>
    <row r="53" spans="2:55" s="164" customFormat="1" ht="20.25" customHeight="1" x14ac:dyDescent="0.2">
      <c r="B53" s="474">
        <v>46</v>
      </c>
      <c r="C53" s="617"/>
      <c r="D53" s="618"/>
      <c r="E53" s="477"/>
      <c r="F53" s="478"/>
      <c r="G53" s="604"/>
      <c r="H53" s="605"/>
      <c r="I53" s="606"/>
      <c r="J53" s="599"/>
      <c r="K53" s="600"/>
      <c r="L53" s="601"/>
      <c r="M53" s="599"/>
      <c r="N53" s="600"/>
      <c r="O53" s="600"/>
      <c r="P53" s="601"/>
      <c r="Q53" s="599"/>
      <c r="R53" s="601"/>
      <c r="S53" s="599"/>
      <c r="T53" s="601"/>
      <c r="U53" s="599"/>
      <c r="V53" s="600"/>
      <c r="W53" s="601"/>
      <c r="X53" s="485"/>
      <c r="Y53" s="486"/>
      <c r="Z53" s="487"/>
      <c r="AA53" s="488"/>
      <c r="AB53" s="375"/>
      <c r="AI53" s="162"/>
      <c r="AJ53" s="162"/>
      <c r="AK53" s="162"/>
      <c r="AL53" s="162"/>
      <c r="AO53" s="465"/>
      <c r="AP53" s="465"/>
      <c r="AQ53" s="465"/>
      <c r="AR53" s="465"/>
      <c r="AS53" s="465"/>
      <c r="AT53" s="465"/>
      <c r="AU53" s="465"/>
      <c r="AV53" s="465"/>
      <c r="AW53" s="465"/>
      <c r="AX53" s="465"/>
      <c r="AY53" s="465"/>
      <c r="AZ53" s="465"/>
      <c r="BA53" s="465"/>
      <c r="BB53" s="465"/>
      <c r="BC53" s="465"/>
    </row>
    <row r="54" spans="2:55" s="164" customFormat="1" ht="20.25" customHeight="1" x14ac:dyDescent="0.2">
      <c r="B54" s="474">
        <v>47</v>
      </c>
      <c r="C54" s="617"/>
      <c r="D54" s="618"/>
      <c r="E54" s="477"/>
      <c r="F54" s="478"/>
      <c r="G54" s="604"/>
      <c r="H54" s="605"/>
      <c r="I54" s="606"/>
      <c r="J54" s="599"/>
      <c r="K54" s="600"/>
      <c r="L54" s="601"/>
      <c r="M54" s="599"/>
      <c r="N54" s="600"/>
      <c r="O54" s="600"/>
      <c r="P54" s="601"/>
      <c r="Q54" s="599"/>
      <c r="R54" s="601"/>
      <c r="S54" s="599"/>
      <c r="T54" s="601"/>
      <c r="U54" s="599"/>
      <c r="V54" s="600"/>
      <c r="W54" s="601"/>
      <c r="X54" s="485"/>
      <c r="Y54" s="486"/>
      <c r="Z54" s="487"/>
      <c r="AA54" s="488"/>
      <c r="AB54" s="375"/>
      <c r="AI54" s="162"/>
      <c r="AJ54" s="162"/>
      <c r="AK54" s="162"/>
      <c r="AL54" s="162"/>
      <c r="AO54" s="465"/>
      <c r="AP54" s="465"/>
      <c r="AQ54" s="465"/>
      <c r="AR54" s="465"/>
      <c r="AS54" s="465"/>
      <c r="AT54" s="465"/>
      <c r="AU54" s="465"/>
      <c r="AV54" s="465"/>
      <c r="AW54" s="465"/>
      <c r="AX54" s="465"/>
      <c r="AY54" s="465"/>
      <c r="AZ54" s="465"/>
      <c r="BA54" s="465"/>
      <c r="BB54" s="465"/>
      <c r="BC54" s="465"/>
    </row>
    <row r="55" spans="2:55" s="164" customFormat="1" ht="20.25" customHeight="1" x14ac:dyDescent="0.2">
      <c r="B55" s="474">
        <v>48</v>
      </c>
      <c r="C55" s="617"/>
      <c r="D55" s="618"/>
      <c r="E55" s="477"/>
      <c r="F55" s="478"/>
      <c r="G55" s="604"/>
      <c r="H55" s="605"/>
      <c r="I55" s="606"/>
      <c r="J55" s="599"/>
      <c r="K55" s="600"/>
      <c r="L55" s="601"/>
      <c r="M55" s="599"/>
      <c r="N55" s="600"/>
      <c r="O55" s="600"/>
      <c r="P55" s="601"/>
      <c r="Q55" s="599"/>
      <c r="R55" s="601"/>
      <c r="S55" s="599"/>
      <c r="T55" s="601"/>
      <c r="U55" s="599"/>
      <c r="V55" s="600"/>
      <c r="W55" s="601"/>
      <c r="X55" s="485"/>
      <c r="Y55" s="486"/>
      <c r="Z55" s="487"/>
      <c r="AA55" s="488"/>
      <c r="AB55" s="375"/>
      <c r="AI55" s="162"/>
      <c r="AJ55" s="162"/>
      <c r="AK55" s="162"/>
      <c r="AL55" s="162"/>
      <c r="AO55" s="465"/>
      <c r="AP55" s="465"/>
      <c r="AQ55" s="465"/>
      <c r="AR55" s="465"/>
      <c r="AS55" s="465"/>
      <c r="AT55" s="465"/>
      <c r="AU55" s="465"/>
      <c r="AV55" s="465"/>
      <c r="AW55" s="465"/>
      <c r="AX55" s="465"/>
      <c r="AY55" s="465"/>
      <c r="AZ55" s="465"/>
      <c r="BA55" s="465"/>
      <c r="BB55" s="465"/>
      <c r="BC55" s="465"/>
    </row>
    <row r="56" spans="2:55" s="164" customFormat="1" ht="20.25" customHeight="1" x14ac:dyDescent="0.2">
      <c r="B56" s="474">
        <v>49</v>
      </c>
      <c r="C56" s="617"/>
      <c r="D56" s="618"/>
      <c r="E56" s="477"/>
      <c r="F56" s="478"/>
      <c r="G56" s="604"/>
      <c r="H56" s="605"/>
      <c r="I56" s="606"/>
      <c r="J56" s="599"/>
      <c r="K56" s="600"/>
      <c r="L56" s="601"/>
      <c r="M56" s="599"/>
      <c r="N56" s="600"/>
      <c r="O56" s="600"/>
      <c r="P56" s="601"/>
      <c r="Q56" s="599"/>
      <c r="R56" s="601"/>
      <c r="S56" s="599"/>
      <c r="T56" s="601"/>
      <c r="U56" s="599"/>
      <c r="V56" s="600"/>
      <c r="W56" s="601"/>
      <c r="X56" s="485"/>
      <c r="Y56" s="486"/>
      <c r="Z56" s="487"/>
      <c r="AA56" s="488"/>
      <c r="AB56" s="375"/>
      <c r="AI56" s="162"/>
      <c r="AJ56" s="162"/>
      <c r="AK56" s="162"/>
      <c r="AL56" s="162"/>
      <c r="AO56" s="465"/>
      <c r="AP56" s="465"/>
      <c r="AQ56" s="465"/>
      <c r="AR56" s="465"/>
      <c r="AS56" s="465"/>
      <c r="AT56" s="465"/>
      <c r="AU56" s="465"/>
      <c r="AV56" s="465"/>
      <c r="AW56" s="465"/>
      <c r="AX56" s="465"/>
      <c r="AY56" s="465"/>
      <c r="AZ56" s="465"/>
      <c r="BA56" s="465"/>
      <c r="BB56" s="465"/>
      <c r="BC56" s="465"/>
    </row>
    <row r="57" spans="2:55" s="164" customFormat="1" ht="20.25" customHeight="1" x14ac:dyDescent="0.2">
      <c r="B57" s="474">
        <v>50</v>
      </c>
      <c r="C57" s="617"/>
      <c r="D57" s="618"/>
      <c r="E57" s="477"/>
      <c r="F57" s="478"/>
      <c r="G57" s="604"/>
      <c r="H57" s="605"/>
      <c r="I57" s="606"/>
      <c r="J57" s="599"/>
      <c r="K57" s="600"/>
      <c r="L57" s="601"/>
      <c r="M57" s="599"/>
      <c r="N57" s="600"/>
      <c r="O57" s="600"/>
      <c r="P57" s="601"/>
      <c r="Q57" s="599"/>
      <c r="R57" s="601"/>
      <c r="S57" s="599"/>
      <c r="T57" s="601"/>
      <c r="U57" s="599"/>
      <c r="V57" s="600"/>
      <c r="W57" s="601"/>
      <c r="X57" s="485"/>
      <c r="Y57" s="486"/>
      <c r="Z57" s="487"/>
      <c r="AA57" s="488"/>
      <c r="AB57" s="375"/>
      <c r="AI57" s="162"/>
      <c r="AJ57" s="162"/>
      <c r="AK57" s="162"/>
      <c r="AL57" s="162"/>
      <c r="AO57" s="465"/>
      <c r="AP57" s="465"/>
      <c r="AQ57" s="465"/>
      <c r="AR57" s="465"/>
      <c r="AS57" s="465"/>
      <c r="AT57" s="465"/>
      <c r="AU57" s="465"/>
      <c r="AV57" s="465"/>
      <c r="AW57" s="465"/>
      <c r="AX57" s="465"/>
      <c r="AY57" s="465"/>
      <c r="AZ57" s="465"/>
      <c r="BA57" s="465"/>
      <c r="BB57" s="465"/>
      <c r="BC57" s="465"/>
    </row>
    <row r="58" spans="2:55" s="164" customFormat="1" ht="20.25" customHeight="1" x14ac:dyDescent="0.2">
      <c r="B58" s="474">
        <v>51</v>
      </c>
      <c r="C58" s="617"/>
      <c r="D58" s="618"/>
      <c r="E58" s="477"/>
      <c r="F58" s="478"/>
      <c r="G58" s="604"/>
      <c r="H58" s="605"/>
      <c r="I58" s="606"/>
      <c r="J58" s="599"/>
      <c r="K58" s="600"/>
      <c r="L58" s="601"/>
      <c r="M58" s="599"/>
      <c r="N58" s="600"/>
      <c r="O58" s="600"/>
      <c r="P58" s="601"/>
      <c r="Q58" s="599"/>
      <c r="R58" s="601"/>
      <c r="S58" s="599"/>
      <c r="T58" s="601"/>
      <c r="U58" s="599"/>
      <c r="V58" s="600"/>
      <c r="W58" s="601"/>
      <c r="X58" s="485"/>
      <c r="Y58" s="486"/>
      <c r="Z58" s="487"/>
      <c r="AA58" s="488"/>
      <c r="AB58" s="375"/>
      <c r="AI58" s="162"/>
      <c r="AJ58" s="162"/>
      <c r="AK58" s="162"/>
      <c r="AL58" s="162"/>
      <c r="AO58" s="465"/>
      <c r="AP58" s="465"/>
      <c r="AQ58" s="465"/>
      <c r="AR58" s="465"/>
      <c r="AS58" s="465"/>
      <c r="AT58" s="465"/>
      <c r="AU58" s="465"/>
      <c r="AV58" s="465"/>
      <c r="AW58" s="465"/>
      <c r="AX58" s="465"/>
      <c r="AY58" s="465"/>
      <c r="AZ58" s="465"/>
      <c r="BA58" s="465"/>
      <c r="BB58" s="465"/>
      <c r="BC58" s="465"/>
    </row>
    <row r="59" spans="2:55" s="164" customFormat="1" ht="20.25" customHeight="1" x14ac:dyDescent="0.2">
      <c r="B59" s="474">
        <v>52</v>
      </c>
      <c r="C59" s="617"/>
      <c r="D59" s="618"/>
      <c r="E59" s="477"/>
      <c r="F59" s="478"/>
      <c r="G59" s="604"/>
      <c r="H59" s="605"/>
      <c r="I59" s="606"/>
      <c r="J59" s="599"/>
      <c r="K59" s="600"/>
      <c r="L59" s="601"/>
      <c r="M59" s="599"/>
      <c r="N59" s="600"/>
      <c r="O59" s="600"/>
      <c r="P59" s="601"/>
      <c r="Q59" s="599"/>
      <c r="R59" s="601"/>
      <c r="S59" s="599"/>
      <c r="T59" s="601"/>
      <c r="U59" s="599"/>
      <c r="V59" s="600"/>
      <c r="W59" s="601"/>
      <c r="X59" s="485"/>
      <c r="Y59" s="486"/>
      <c r="Z59" s="487"/>
      <c r="AA59" s="488"/>
      <c r="AB59" s="375"/>
      <c r="AI59" s="162"/>
      <c r="AJ59" s="162"/>
      <c r="AK59" s="162"/>
      <c r="AL59" s="162"/>
      <c r="AO59" s="465"/>
      <c r="AP59" s="465"/>
      <c r="AQ59" s="465"/>
      <c r="AR59" s="465"/>
      <c r="AS59" s="465"/>
      <c r="AT59" s="465"/>
      <c r="AU59" s="465"/>
      <c r="AV59" s="465"/>
      <c r="AW59" s="465"/>
      <c r="AX59" s="465"/>
      <c r="AY59" s="465"/>
      <c r="AZ59" s="465"/>
      <c r="BA59" s="465"/>
      <c r="BB59" s="465"/>
      <c r="BC59" s="465"/>
    </row>
    <row r="60" spans="2:55" s="164" customFormat="1" ht="20.25" customHeight="1" x14ac:dyDescent="0.2">
      <c r="B60" s="474">
        <v>53</v>
      </c>
      <c r="C60" s="617"/>
      <c r="D60" s="618"/>
      <c r="E60" s="477"/>
      <c r="F60" s="478"/>
      <c r="G60" s="604"/>
      <c r="H60" s="605"/>
      <c r="I60" s="606"/>
      <c r="J60" s="599"/>
      <c r="K60" s="600"/>
      <c r="L60" s="601"/>
      <c r="M60" s="599"/>
      <c r="N60" s="600"/>
      <c r="O60" s="600"/>
      <c r="P60" s="601"/>
      <c r="Q60" s="599"/>
      <c r="R60" s="601"/>
      <c r="S60" s="599"/>
      <c r="T60" s="601"/>
      <c r="U60" s="599"/>
      <c r="V60" s="600"/>
      <c r="W60" s="601"/>
      <c r="X60" s="485"/>
      <c r="Y60" s="486"/>
      <c r="Z60" s="487"/>
      <c r="AA60" s="488"/>
      <c r="AB60" s="375"/>
      <c r="AI60" s="162"/>
      <c r="AJ60" s="162"/>
      <c r="AK60" s="162"/>
      <c r="AL60" s="162"/>
      <c r="AO60" s="465"/>
      <c r="AP60" s="465"/>
      <c r="AQ60" s="465"/>
      <c r="AR60" s="465"/>
      <c r="AS60" s="465"/>
      <c r="AT60" s="465"/>
      <c r="AU60" s="465"/>
      <c r="AV60" s="465"/>
      <c r="AW60" s="465"/>
      <c r="AX60" s="465"/>
      <c r="AY60" s="465"/>
      <c r="AZ60" s="465"/>
      <c r="BA60" s="465"/>
      <c r="BB60" s="465"/>
      <c r="BC60" s="465"/>
    </row>
    <row r="61" spans="2:55" s="164" customFormat="1" ht="20.25" customHeight="1" x14ac:dyDescent="0.2">
      <c r="B61" s="474">
        <v>54</v>
      </c>
      <c r="C61" s="617"/>
      <c r="D61" s="618"/>
      <c r="E61" s="477"/>
      <c r="F61" s="478"/>
      <c r="G61" s="604"/>
      <c r="H61" s="605"/>
      <c r="I61" s="606"/>
      <c r="J61" s="599"/>
      <c r="K61" s="600"/>
      <c r="L61" s="601"/>
      <c r="M61" s="599"/>
      <c r="N61" s="600"/>
      <c r="O61" s="600"/>
      <c r="P61" s="601"/>
      <c r="Q61" s="599"/>
      <c r="R61" s="601"/>
      <c r="S61" s="599"/>
      <c r="T61" s="601"/>
      <c r="U61" s="599"/>
      <c r="V61" s="600"/>
      <c r="W61" s="601"/>
      <c r="X61" s="485"/>
      <c r="Y61" s="486"/>
      <c r="Z61" s="487"/>
      <c r="AA61" s="488"/>
      <c r="AB61" s="375"/>
      <c r="AI61" s="162"/>
      <c r="AJ61" s="162"/>
      <c r="AK61" s="162"/>
      <c r="AL61" s="162"/>
      <c r="AO61" s="465"/>
      <c r="AP61" s="465"/>
      <c r="AQ61" s="465"/>
      <c r="AR61" s="465"/>
      <c r="AS61" s="465"/>
      <c r="AT61" s="465"/>
      <c r="AU61" s="465"/>
      <c r="AV61" s="465"/>
      <c r="AW61" s="465"/>
      <c r="AX61" s="465"/>
      <c r="AY61" s="465"/>
      <c r="AZ61" s="465"/>
      <c r="BA61" s="465"/>
      <c r="BB61" s="465"/>
      <c r="BC61" s="465"/>
    </row>
    <row r="62" spans="2:55" s="164" customFormat="1" ht="20.25" customHeight="1" x14ac:dyDescent="0.2">
      <c r="B62" s="474">
        <v>55</v>
      </c>
      <c r="C62" s="617"/>
      <c r="D62" s="618"/>
      <c r="E62" s="477"/>
      <c r="F62" s="478"/>
      <c r="G62" s="604"/>
      <c r="H62" s="605"/>
      <c r="I62" s="606"/>
      <c r="J62" s="599"/>
      <c r="K62" s="600"/>
      <c r="L62" s="601"/>
      <c r="M62" s="599"/>
      <c r="N62" s="600"/>
      <c r="O62" s="600"/>
      <c r="P62" s="601"/>
      <c r="Q62" s="599"/>
      <c r="R62" s="601"/>
      <c r="S62" s="599"/>
      <c r="T62" s="601"/>
      <c r="U62" s="599"/>
      <c r="V62" s="600"/>
      <c r="W62" s="601"/>
      <c r="X62" s="485"/>
      <c r="Y62" s="486"/>
      <c r="Z62" s="487"/>
      <c r="AA62" s="488"/>
      <c r="AB62" s="375"/>
      <c r="AI62" s="162"/>
      <c r="AJ62" s="162"/>
      <c r="AK62" s="162"/>
      <c r="AL62" s="162"/>
      <c r="AO62" s="465"/>
      <c r="AP62" s="465"/>
      <c r="AQ62" s="465"/>
      <c r="AR62" s="465"/>
      <c r="AS62" s="465"/>
      <c r="AT62" s="465"/>
      <c r="AU62" s="465"/>
      <c r="AV62" s="465"/>
      <c r="AW62" s="465"/>
      <c r="AX62" s="465"/>
      <c r="AY62" s="465"/>
      <c r="AZ62" s="465"/>
      <c r="BA62" s="465"/>
      <c r="BB62" s="465"/>
      <c r="BC62" s="465"/>
    </row>
    <row r="63" spans="2:55" s="164" customFormat="1" ht="20.25" customHeight="1" x14ac:dyDescent="0.2">
      <c r="B63" s="474">
        <v>56</v>
      </c>
      <c r="C63" s="617"/>
      <c r="D63" s="618"/>
      <c r="E63" s="477"/>
      <c r="F63" s="478"/>
      <c r="G63" s="604"/>
      <c r="H63" s="605"/>
      <c r="I63" s="606"/>
      <c r="J63" s="599"/>
      <c r="K63" s="600"/>
      <c r="L63" s="601"/>
      <c r="M63" s="599"/>
      <c r="N63" s="600"/>
      <c r="O63" s="600"/>
      <c r="P63" s="601"/>
      <c r="Q63" s="599"/>
      <c r="R63" s="601"/>
      <c r="S63" s="599"/>
      <c r="T63" s="601"/>
      <c r="U63" s="599"/>
      <c r="V63" s="600"/>
      <c r="W63" s="601"/>
      <c r="X63" s="485"/>
      <c r="Y63" s="486"/>
      <c r="Z63" s="487"/>
      <c r="AA63" s="488"/>
      <c r="AB63" s="375"/>
      <c r="AI63" s="162"/>
      <c r="AJ63" s="162"/>
      <c r="AK63" s="162"/>
      <c r="AL63" s="162"/>
      <c r="AO63" s="465"/>
      <c r="AP63" s="465"/>
      <c r="AQ63" s="465"/>
      <c r="AR63" s="465"/>
      <c r="AS63" s="465"/>
      <c r="AT63" s="465"/>
      <c r="AU63" s="465"/>
      <c r="AV63" s="465"/>
      <c r="AW63" s="465"/>
      <c r="AX63" s="465"/>
      <c r="AY63" s="465"/>
      <c r="AZ63" s="465"/>
      <c r="BA63" s="465"/>
      <c r="BB63" s="465"/>
      <c r="BC63" s="465"/>
    </row>
    <row r="64" spans="2:55" s="164" customFormat="1" ht="20.25" customHeight="1" x14ac:dyDescent="0.2">
      <c r="B64" s="474">
        <v>57</v>
      </c>
      <c r="C64" s="617"/>
      <c r="D64" s="618"/>
      <c r="E64" s="477"/>
      <c r="F64" s="478"/>
      <c r="G64" s="604"/>
      <c r="H64" s="605"/>
      <c r="I64" s="606"/>
      <c r="J64" s="599"/>
      <c r="K64" s="600"/>
      <c r="L64" s="601"/>
      <c r="M64" s="599"/>
      <c r="N64" s="600"/>
      <c r="O64" s="600"/>
      <c r="P64" s="601"/>
      <c r="Q64" s="599"/>
      <c r="R64" s="601"/>
      <c r="S64" s="599"/>
      <c r="T64" s="601"/>
      <c r="U64" s="599"/>
      <c r="V64" s="600"/>
      <c r="W64" s="601"/>
      <c r="X64" s="485"/>
      <c r="Y64" s="486"/>
      <c r="Z64" s="487"/>
      <c r="AA64" s="488"/>
      <c r="AB64" s="375"/>
      <c r="AI64" s="162"/>
      <c r="AJ64" s="162"/>
      <c r="AK64" s="162"/>
      <c r="AL64" s="162"/>
      <c r="AO64" s="465"/>
      <c r="AP64" s="465"/>
      <c r="AQ64" s="465"/>
      <c r="AR64" s="465"/>
      <c r="AS64" s="465"/>
      <c r="AT64" s="465"/>
      <c r="AU64" s="465"/>
      <c r="AV64" s="465"/>
      <c r="AW64" s="465"/>
      <c r="AX64" s="465"/>
      <c r="AY64" s="465"/>
      <c r="AZ64" s="465"/>
      <c r="BA64" s="465"/>
      <c r="BB64" s="465"/>
      <c r="BC64" s="465"/>
    </row>
    <row r="65" spans="2:55" s="164" customFormat="1" ht="20.25" customHeight="1" x14ac:dyDescent="0.2">
      <c r="B65" s="474">
        <v>58</v>
      </c>
      <c r="C65" s="617"/>
      <c r="D65" s="618"/>
      <c r="E65" s="477"/>
      <c r="F65" s="478"/>
      <c r="G65" s="604"/>
      <c r="H65" s="605"/>
      <c r="I65" s="606"/>
      <c r="J65" s="599"/>
      <c r="K65" s="600"/>
      <c r="L65" s="601"/>
      <c r="M65" s="599"/>
      <c r="N65" s="600"/>
      <c r="O65" s="600"/>
      <c r="P65" s="601"/>
      <c r="Q65" s="599"/>
      <c r="R65" s="601"/>
      <c r="S65" s="599"/>
      <c r="T65" s="601"/>
      <c r="U65" s="599"/>
      <c r="V65" s="600"/>
      <c r="W65" s="601"/>
      <c r="X65" s="485"/>
      <c r="Y65" s="486"/>
      <c r="Z65" s="487"/>
      <c r="AA65" s="488"/>
      <c r="AB65" s="375"/>
      <c r="AI65" s="162"/>
      <c r="AJ65" s="162"/>
      <c r="AK65" s="162"/>
      <c r="AL65" s="162"/>
      <c r="AO65" s="465"/>
      <c r="AP65" s="465"/>
      <c r="AQ65" s="465"/>
      <c r="AR65" s="465"/>
      <c r="AS65" s="465"/>
      <c r="AT65" s="465"/>
      <c r="AU65" s="465"/>
      <c r="AV65" s="465"/>
      <c r="AW65" s="465"/>
      <c r="AX65" s="465"/>
      <c r="AY65" s="465"/>
      <c r="AZ65" s="465"/>
      <c r="BA65" s="465"/>
      <c r="BB65" s="465"/>
      <c r="BC65" s="465"/>
    </row>
    <row r="66" spans="2:55" s="164" customFormat="1" ht="20.25" customHeight="1" x14ac:dyDescent="0.2">
      <c r="B66" s="474">
        <v>59</v>
      </c>
      <c r="C66" s="617"/>
      <c r="D66" s="618"/>
      <c r="E66" s="477"/>
      <c r="F66" s="478"/>
      <c r="G66" s="604"/>
      <c r="H66" s="605"/>
      <c r="I66" s="606"/>
      <c r="J66" s="599"/>
      <c r="K66" s="600"/>
      <c r="L66" s="601"/>
      <c r="M66" s="599"/>
      <c r="N66" s="600"/>
      <c r="O66" s="600"/>
      <c r="P66" s="601"/>
      <c r="Q66" s="599"/>
      <c r="R66" s="601"/>
      <c r="S66" s="599"/>
      <c r="T66" s="601"/>
      <c r="U66" s="599"/>
      <c r="V66" s="600"/>
      <c r="W66" s="601"/>
      <c r="X66" s="485"/>
      <c r="Y66" s="486"/>
      <c r="Z66" s="487"/>
      <c r="AA66" s="488"/>
      <c r="AB66" s="375"/>
      <c r="AI66" s="162"/>
      <c r="AJ66" s="162"/>
      <c r="AK66" s="162"/>
      <c r="AL66" s="162"/>
      <c r="AO66" s="465"/>
      <c r="AP66" s="465"/>
      <c r="AQ66" s="465"/>
      <c r="AR66" s="465"/>
      <c r="AS66" s="465"/>
      <c r="AT66" s="465"/>
      <c r="AU66" s="465"/>
      <c r="AV66" s="465"/>
      <c r="AW66" s="465"/>
      <c r="AX66" s="465"/>
      <c r="AY66" s="465"/>
      <c r="AZ66" s="465"/>
      <c r="BA66" s="465"/>
      <c r="BB66" s="465"/>
      <c r="BC66" s="465"/>
    </row>
    <row r="67" spans="2:55" s="164" customFormat="1" ht="20.25" customHeight="1" x14ac:dyDescent="0.2">
      <c r="B67" s="474">
        <v>60</v>
      </c>
      <c r="C67" s="617"/>
      <c r="D67" s="618"/>
      <c r="E67" s="477"/>
      <c r="F67" s="478"/>
      <c r="G67" s="604"/>
      <c r="H67" s="605"/>
      <c r="I67" s="606"/>
      <c r="J67" s="599"/>
      <c r="K67" s="600"/>
      <c r="L67" s="601"/>
      <c r="M67" s="599"/>
      <c r="N67" s="600"/>
      <c r="O67" s="600"/>
      <c r="P67" s="601"/>
      <c r="Q67" s="599"/>
      <c r="R67" s="601"/>
      <c r="S67" s="599"/>
      <c r="T67" s="601"/>
      <c r="U67" s="599"/>
      <c r="V67" s="600"/>
      <c r="W67" s="601"/>
      <c r="X67" s="485"/>
      <c r="Y67" s="486"/>
      <c r="Z67" s="487"/>
      <c r="AA67" s="488"/>
      <c r="AB67" s="375"/>
      <c r="AI67" s="162"/>
      <c r="AJ67" s="162"/>
      <c r="AK67" s="162"/>
      <c r="AL67" s="162"/>
      <c r="AO67" s="465"/>
      <c r="AP67" s="465"/>
      <c r="AQ67" s="465"/>
      <c r="AR67" s="465"/>
      <c r="AS67" s="465"/>
      <c r="AT67" s="465"/>
      <c r="AU67" s="465"/>
      <c r="AV67" s="465"/>
      <c r="AW67" s="465"/>
      <c r="AX67" s="465"/>
      <c r="AY67" s="465"/>
      <c r="AZ67" s="465"/>
      <c r="BA67" s="465"/>
      <c r="BB67" s="465"/>
      <c r="BC67" s="465"/>
    </row>
    <row r="68" spans="2:55" s="164" customFormat="1" ht="20.25" customHeight="1" x14ac:dyDescent="0.2">
      <c r="B68" s="474">
        <v>61</v>
      </c>
      <c r="C68" s="617"/>
      <c r="D68" s="618"/>
      <c r="E68" s="477"/>
      <c r="F68" s="478"/>
      <c r="G68" s="604"/>
      <c r="H68" s="605"/>
      <c r="I68" s="606"/>
      <c r="J68" s="599"/>
      <c r="K68" s="600"/>
      <c r="L68" s="601"/>
      <c r="M68" s="599"/>
      <c r="N68" s="600"/>
      <c r="O68" s="600"/>
      <c r="P68" s="601"/>
      <c r="Q68" s="599"/>
      <c r="R68" s="601"/>
      <c r="S68" s="599"/>
      <c r="T68" s="601"/>
      <c r="U68" s="599"/>
      <c r="V68" s="600"/>
      <c r="W68" s="601"/>
      <c r="X68" s="485"/>
      <c r="Y68" s="486"/>
      <c r="Z68" s="487"/>
      <c r="AA68" s="488"/>
      <c r="AB68" s="375"/>
      <c r="AI68" s="162"/>
      <c r="AJ68" s="162"/>
      <c r="AK68" s="162"/>
      <c r="AL68" s="162"/>
      <c r="AO68" s="465"/>
      <c r="AP68" s="465"/>
      <c r="AQ68" s="465"/>
      <c r="AR68" s="465"/>
      <c r="AS68" s="465"/>
      <c r="AT68" s="465"/>
      <c r="AU68" s="465"/>
      <c r="AV68" s="465"/>
      <c r="AW68" s="465"/>
      <c r="AX68" s="465"/>
      <c r="AY68" s="465"/>
      <c r="AZ68" s="465"/>
      <c r="BA68" s="465"/>
      <c r="BB68" s="465"/>
      <c r="BC68" s="465"/>
    </row>
    <row r="69" spans="2:55" s="164" customFormat="1" ht="20.25" customHeight="1" x14ac:dyDescent="0.2">
      <c r="B69" s="474">
        <v>62</v>
      </c>
      <c r="C69" s="617"/>
      <c r="D69" s="618"/>
      <c r="E69" s="477"/>
      <c r="F69" s="478"/>
      <c r="G69" s="604"/>
      <c r="H69" s="605"/>
      <c r="I69" s="606"/>
      <c r="J69" s="599"/>
      <c r="K69" s="600"/>
      <c r="L69" s="601"/>
      <c r="M69" s="599"/>
      <c r="N69" s="600"/>
      <c r="O69" s="600"/>
      <c r="P69" s="601"/>
      <c r="Q69" s="599"/>
      <c r="R69" s="601"/>
      <c r="S69" s="599"/>
      <c r="T69" s="601"/>
      <c r="U69" s="599"/>
      <c r="V69" s="600"/>
      <c r="W69" s="601"/>
      <c r="X69" s="485"/>
      <c r="Y69" s="486"/>
      <c r="Z69" s="487"/>
      <c r="AA69" s="488"/>
      <c r="AB69" s="375"/>
      <c r="AI69" s="162"/>
      <c r="AJ69" s="162"/>
      <c r="AK69" s="162"/>
      <c r="AL69" s="162"/>
      <c r="AO69" s="465"/>
      <c r="AP69" s="465"/>
      <c r="AQ69" s="465"/>
      <c r="AR69" s="465"/>
      <c r="AS69" s="465"/>
      <c r="AT69" s="465"/>
      <c r="AU69" s="465"/>
      <c r="AV69" s="465"/>
      <c r="AW69" s="465"/>
      <c r="AX69" s="465"/>
      <c r="AY69" s="465"/>
      <c r="AZ69" s="465"/>
      <c r="BA69" s="465"/>
      <c r="BB69" s="465"/>
      <c r="BC69" s="465"/>
    </row>
    <row r="70" spans="2:55" s="164" customFormat="1" ht="20.25" customHeight="1" x14ac:dyDescent="0.2">
      <c r="B70" s="474">
        <v>63</v>
      </c>
      <c r="C70" s="617"/>
      <c r="D70" s="618"/>
      <c r="E70" s="477"/>
      <c r="F70" s="478"/>
      <c r="G70" s="604"/>
      <c r="H70" s="605"/>
      <c r="I70" s="606"/>
      <c r="J70" s="599"/>
      <c r="K70" s="600"/>
      <c r="L70" s="601"/>
      <c r="M70" s="599"/>
      <c r="N70" s="600"/>
      <c r="O70" s="600"/>
      <c r="P70" s="601"/>
      <c r="Q70" s="599"/>
      <c r="R70" s="601"/>
      <c r="S70" s="599"/>
      <c r="T70" s="601"/>
      <c r="U70" s="599"/>
      <c r="V70" s="600"/>
      <c r="W70" s="601"/>
      <c r="X70" s="485"/>
      <c r="Y70" s="486"/>
      <c r="Z70" s="487"/>
      <c r="AA70" s="488"/>
      <c r="AB70" s="375"/>
      <c r="AI70" s="162"/>
      <c r="AJ70" s="162"/>
      <c r="AK70" s="162"/>
      <c r="AL70" s="162"/>
      <c r="AO70" s="465"/>
      <c r="AP70" s="465"/>
      <c r="AQ70" s="465"/>
      <c r="AR70" s="465"/>
      <c r="AS70" s="465"/>
      <c r="AT70" s="465"/>
      <c r="AU70" s="465"/>
      <c r="AV70" s="465"/>
      <c r="AW70" s="465"/>
      <c r="AX70" s="465"/>
      <c r="AY70" s="465"/>
      <c r="AZ70" s="465"/>
      <c r="BA70" s="465"/>
      <c r="BB70" s="465"/>
      <c r="BC70" s="465"/>
    </row>
    <row r="71" spans="2:55" s="164" customFormat="1" ht="20.25" customHeight="1" x14ac:dyDescent="0.2">
      <c r="B71" s="474">
        <v>64</v>
      </c>
      <c r="C71" s="617"/>
      <c r="D71" s="618"/>
      <c r="E71" s="477"/>
      <c r="F71" s="478"/>
      <c r="G71" s="604"/>
      <c r="H71" s="605"/>
      <c r="I71" s="606"/>
      <c r="J71" s="599"/>
      <c r="K71" s="600"/>
      <c r="L71" s="601"/>
      <c r="M71" s="599"/>
      <c r="N71" s="600"/>
      <c r="O71" s="600"/>
      <c r="P71" s="601"/>
      <c r="Q71" s="599"/>
      <c r="R71" s="601"/>
      <c r="S71" s="599"/>
      <c r="T71" s="601"/>
      <c r="U71" s="599"/>
      <c r="V71" s="600"/>
      <c r="W71" s="601"/>
      <c r="X71" s="485"/>
      <c r="Y71" s="486"/>
      <c r="Z71" s="487"/>
      <c r="AA71" s="488"/>
      <c r="AB71" s="375"/>
      <c r="AI71" s="162"/>
      <c r="AJ71" s="162"/>
      <c r="AK71" s="162"/>
      <c r="AL71" s="162"/>
      <c r="AO71" s="465"/>
      <c r="AP71" s="465"/>
      <c r="AQ71" s="465"/>
      <c r="AR71" s="465"/>
      <c r="AS71" s="465"/>
      <c r="AT71" s="465"/>
      <c r="AU71" s="465"/>
      <c r="AV71" s="465"/>
      <c r="AW71" s="465"/>
      <c r="AX71" s="465"/>
      <c r="AY71" s="465"/>
      <c r="AZ71" s="465"/>
      <c r="BA71" s="465"/>
      <c r="BB71" s="465"/>
      <c r="BC71" s="465"/>
    </row>
    <row r="72" spans="2:55" s="164" customFormat="1" ht="20.25" customHeight="1" x14ac:dyDescent="0.2">
      <c r="B72" s="474">
        <v>65</v>
      </c>
      <c r="C72" s="617"/>
      <c r="D72" s="618"/>
      <c r="E72" s="477"/>
      <c r="F72" s="478"/>
      <c r="G72" s="604"/>
      <c r="H72" s="605"/>
      <c r="I72" s="606"/>
      <c r="J72" s="599"/>
      <c r="K72" s="600"/>
      <c r="L72" s="601"/>
      <c r="M72" s="599"/>
      <c r="N72" s="600"/>
      <c r="O72" s="600"/>
      <c r="P72" s="601"/>
      <c r="Q72" s="599"/>
      <c r="R72" s="601"/>
      <c r="S72" s="599"/>
      <c r="T72" s="601"/>
      <c r="U72" s="599"/>
      <c r="V72" s="600"/>
      <c r="W72" s="601"/>
      <c r="X72" s="485"/>
      <c r="Y72" s="486"/>
      <c r="Z72" s="487"/>
      <c r="AA72" s="488"/>
      <c r="AB72" s="375"/>
      <c r="AI72" s="162"/>
      <c r="AJ72" s="162"/>
      <c r="AK72" s="162"/>
      <c r="AL72" s="162"/>
      <c r="AO72" s="465"/>
      <c r="AP72" s="465"/>
      <c r="AQ72" s="465"/>
      <c r="AR72" s="465"/>
      <c r="AS72" s="465"/>
      <c r="AT72" s="465"/>
      <c r="AU72" s="465"/>
      <c r="AV72" s="465"/>
      <c r="AW72" s="465"/>
      <c r="AX72" s="465"/>
      <c r="AY72" s="465"/>
      <c r="AZ72" s="465"/>
      <c r="BA72" s="465"/>
      <c r="BB72" s="465"/>
      <c r="BC72" s="465"/>
    </row>
    <row r="73" spans="2:55" s="164" customFormat="1" ht="20.25" customHeight="1" x14ac:dyDescent="0.2">
      <c r="B73" s="474">
        <v>66</v>
      </c>
      <c r="C73" s="617"/>
      <c r="D73" s="618"/>
      <c r="E73" s="477"/>
      <c r="F73" s="478"/>
      <c r="G73" s="604"/>
      <c r="H73" s="605"/>
      <c r="I73" s="606"/>
      <c r="J73" s="599"/>
      <c r="K73" s="600"/>
      <c r="L73" s="601"/>
      <c r="M73" s="599"/>
      <c r="N73" s="600"/>
      <c r="O73" s="600"/>
      <c r="P73" s="601"/>
      <c r="Q73" s="599"/>
      <c r="R73" s="601"/>
      <c r="S73" s="599"/>
      <c r="T73" s="601"/>
      <c r="U73" s="599"/>
      <c r="V73" s="600"/>
      <c r="W73" s="601"/>
      <c r="X73" s="485"/>
      <c r="Y73" s="486"/>
      <c r="Z73" s="487"/>
      <c r="AA73" s="488"/>
      <c r="AB73" s="375"/>
      <c r="AI73" s="162"/>
      <c r="AJ73" s="162"/>
      <c r="AK73" s="162"/>
      <c r="AL73" s="162"/>
      <c r="AO73" s="465"/>
      <c r="AP73" s="465"/>
      <c r="AQ73" s="465"/>
      <c r="AR73" s="465"/>
      <c r="AS73" s="465"/>
      <c r="AT73" s="465"/>
      <c r="AU73" s="465"/>
      <c r="AV73" s="465"/>
      <c r="AW73" s="465"/>
      <c r="AX73" s="465"/>
      <c r="AY73" s="465"/>
      <c r="AZ73" s="465"/>
      <c r="BA73" s="465"/>
      <c r="BB73" s="465"/>
      <c r="BC73" s="465"/>
    </row>
    <row r="74" spans="2:55" s="164" customFormat="1" ht="20.25" customHeight="1" x14ac:dyDescent="0.2">
      <c r="B74" s="474">
        <v>67</v>
      </c>
      <c r="C74" s="617"/>
      <c r="D74" s="618"/>
      <c r="E74" s="477"/>
      <c r="F74" s="478"/>
      <c r="G74" s="604"/>
      <c r="H74" s="605"/>
      <c r="I74" s="606"/>
      <c r="J74" s="599"/>
      <c r="K74" s="600"/>
      <c r="L74" s="601"/>
      <c r="M74" s="599"/>
      <c r="N74" s="600"/>
      <c r="O74" s="600"/>
      <c r="P74" s="601"/>
      <c r="Q74" s="599"/>
      <c r="R74" s="601"/>
      <c r="S74" s="599"/>
      <c r="T74" s="601"/>
      <c r="U74" s="599"/>
      <c r="V74" s="600"/>
      <c r="W74" s="601"/>
      <c r="X74" s="485"/>
      <c r="Y74" s="486"/>
      <c r="Z74" s="487"/>
      <c r="AA74" s="488"/>
      <c r="AB74" s="375"/>
      <c r="AI74" s="162"/>
      <c r="AJ74" s="162"/>
      <c r="AK74" s="162"/>
      <c r="AL74" s="162"/>
      <c r="AO74" s="465"/>
      <c r="AP74" s="465"/>
      <c r="AQ74" s="465"/>
      <c r="AR74" s="465"/>
      <c r="AS74" s="465"/>
      <c r="AT74" s="465"/>
      <c r="AU74" s="465"/>
      <c r="AV74" s="465"/>
      <c r="AW74" s="465"/>
      <c r="AX74" s="465"/>
      <c r="AY74" s="465"/>
      <c r="AZ74" s="465"/>
      <c r="BA74" s="465"/>
      <c r="BB74" s="465"/>
      <c r="BC74" s="465"/>
    </row>
    <row r="75" spans="2:55" s="164" customFormat="1" ht="20.25" customHeight="1" x14ac:dyDescent="0.2">
      <c r="B75" s="474">
        <v>68</v>
      </c>
      <c r="C75" s="617"/>
      <c r="D75" s="618"/>
      <c r="E75" s="477"/>
      <c r="F75" s="478"/>
      <c r="G75" s="604"/>
      <c r="H75" s="605"/>
      <c r="I75" s="606"/>
      <c r="J75" s="599"/>
      <c r="K75" s="600"/>
      <c r="L75" s="601"/>
      <c r="M75" s="599"/>
      <c r="N75" s="600"/>
      <c r="O75" s="600"/>
      <c r="P75" s="601"/>
      <c r="Q75" s="599"/>
      <c r="R75" s="601"/>
      <c r="S75" s="599"/>
      <c r="T75" s="601"/>
      <c r="U75" s="599"/>
      <c r="V75" s="600"/>
      <c r="W75" s="601"/>
      <c r="X75" s="485"/>
      <c r="Y75" s="486"/>
      <c r="Z75" s="487"/>
      <c r="AA75" s="488"/>
      <c r="AB75" s="375"/>
      <c r="AI75" s="162"/>
      <c r="AJ75" s="162"/>
      <c r="AK75" s="162"/>
      <c r="AL75" s="162"/>
      <c r="AO75" s="465"/>
      <c r="AP75" s="465"/>
      <c r="AQ75" s="465"/>
      <c r="AR75" s="465"/>
      <c r="AS75" s="465"/>
      <c r="AT75" s="465"/>
      <c r="AU75" s="465"/>
      <c r="AV75" s="465"/>
      <c r="AW75" s="465"/>
      <c r="AX75" s="465"/>
      <c r="AY75" s="465"/>
      <c r="AZ75" s="465"/>
      <c r="BA75" s="465"/>
      <c r="BB75" s="465"/>
      <c r="BC75" s="465"/>
    </row>
    <row r="76" spans="2:55" s="164" customFormat="1" ht="20.25" customHeight="1" x14ac:dyDescent="0.2">
      <c r="B76" s="474">
        <v>69</v>
      </c>
      <c r="C76" s="617"/>
      <c r="D76" s="618"/>
      <c r="E76" s="477"/>
      <c r="F76" s="478"/>
      <c r="G76" s="604"/>
      <c r="H76" s="605"/>
      <c r="I76" s="606"/>
      <c r="J76" s="599"/>
      <c r="K76" s="600"/>
      <c r="L76" s="601"/>
      <c r="M76" s="599"/>
      <c r="N76" s="600"/>
      <c r="O76" s="600"/>
      <c r="P76" s="601"/>
      <c r="Q76" s="599"/>
      <c r="R76" s="601"/>
      <c r="S76" s="599"/>
      <c r="T76" s="601"/>
      <c r="U76" s="599"/>
      <c r="V76" s="600"/>
      <c r="W76" s="601"/>
      <c r="X76" s="485"/>
      <c r="Y76" s="486"/>
      <c r="Z76" s="487"/>
      <c r="AA76" s="488"/>
      <c r="AB76" s="375"/>
      <c r="AI76" s="162"/>
      <c r="AJ76" s="162"/>
      <c r="AK76" s="162"/>
      <c r="AL76" s="162"/>
      <c r="AO76" s="465"/>
      <c r="AP76" s="465"/>
      <c r="AQ76" s="465"/>
      <c r="AR76" s="465"/>
      <c r="AS76" s="465"/>
      <c r="AT76" s="465"/>
      <c r="AU76" s="465"/>
      <c r="AV76" s="465"/>
      <c r="AW76" s="465"/>
      <c r="AX76" s="465"/>
      <c r="AY76" s="465"/>
      <c r="AZ76" s="465"/>
      <c r="BA76" s="465"/>
      <c r="BB76" s="465"/>
      <c r="BC76" s="465"/>
    </row>
    <row r="77" spans="2:55" s="164" customFormat="1" ht="20.25" customHeight="1" x14ac:dyDescent="0.2">
      <c r="B77" s="474">
        <v>70</v>
      </c>
      <c r="C77" s="617"/>
      <c r="D77" s="618"/>
      <c r="E77" s="477"/>
      <c r="F77" s="478"/>
      <c r="G77" s="604"/>
      <c r="H77" s="605"/>
      <c r="I77" s="606"/>
      <c r="J77" s="599"/>
      <c r="K77" s="600"/>
      <c r="L77" s="601"/>
      <c r="M77" s="599"/>
      <c r="N77" s="600"/>
      <c r="O77" s="600"/>
      <c r="P77" s="601"/>
      <c r="Q77" s="599"/>
      <c r="R77" s="601"/>
      <c r="S77" s="599"/>
      <c r="T77" s="601"/>
      <c r="U77" s="599"/>
      <c r="V77" s="600"/>
      <c r="W77" s="601"/>
      <c r="X77" s="485"/>
      <c r="Y77" s="486"/>
      <c r="Z77" s="487"/>
      <c r="AA77" s="488"/>
      <c r="AB77" s="375"/>
      <c r="AI77" s="162"/>
      <c r="AJ77" s="162"/>
      <c r="AK77" s="162"/>
      <c r="AL77" s="162"/>
      <c r="AO77" s="465"/>
      <c r="AP77" s="465"/>
      <c r="AQ77" s="465"/>
      <c r="AR77" s="465"/>
      <c r="AS77" s="465"/>
      <c r="AT77" s="465"/>
      <c r="AU77" s="465"/>
      <c r="AV77" s="465"/>
      <c r="AW77" s="465"/>
      <c r="AX77" s="465"/>
      <c r="AY77" s="465"/>
      <c r="AZ77" s="465"/>
      <c r="BA77" s="465"/>
      <c r="BB77" s="465"/>
      <c r="BC77" s="465"/>
    </row>
    <row r="78" spans="2:55" s="164" customFormat="1" ht="20.25" customHeight="1" x14ac:dyDescent="0.2">
      <c r="B78" s="474">
        <v>71</v>
      </c>
      <c r="C78" s="617"/>
      <c r="D78" s="618"/>
      <c r="E78" s="477"/>
      <c r="F78" s="478"/>
      <c r="G78" s="604"/>
      <c r="H78" s="605"/>
      <c r="I78" s="606"/>
      <c r="J78" s="599"/>
      <c r="K78" s="600"/>
      <c r="L78" s="601"/>
      <c r="M78" s="599"/>
      <c r="N78" s="600"/>
      <c r="O78" s="600"/>
      <c r="P78" s="601"/>
      <c r="Q78" s="599"/>
      <c r="R78" s="601"/>
      <c r="S78" s="599"/>
      <c r="T78" s="601"/>
      <c r="U78" s="599"/>
      <c r="V78" s="600"/>
      <c r="W78" s="601"/>
      <c r="X78" s="485"/>
      <c r="Y78" s="486"/>
      <c r="Z78" s="487"/>
      <c r="AA78" s="488"/>
      <c r="AB78" s="375"/>
      <c r="AI78" s="162"/>
      <c r="AJ78" s="162"/>
      <c r="AK78" s="162"/>
      <c r="AL78" s="162"/>
      <c r="AO78" s="465"/>
      <c r="AP78" s="465"/>
      <c r="AQ78" s="465"/>
      <c r="AR78" s="465"/>
      <c r="AS78" s="465"/>
      <c r="AT78" s="465"/>
      <c r="AU78" s="465"/>
      <c r="AV78" s="465"/>
      <c r="AW78" s="465"/>
      <c r="AX78" s="465"/>
      <c r="AY78" s="465"/>
      <c r="AZ78" s="465"/>
      <c r="BA78" s="465"/>
      <c r="BB78" s="465"/>
      <c r="BC78" s="465"/>
    </row>
    <row r="79" spans="2:55" s="164" customFormat="1" ht="20.25" customHeight="1" x14ac:dyDescent="0.2">
      <c r="B79" s="474">
        <v>72</v>
      </c>
      <c r="C79" s="617"/>
      <c r="D79" s="618"/>
      <c r="E79" s="477"/>
      <c r="F79" s="478"/>
      <c r="G79" s="604"/>
      <c r="H79" s="605"/>
      <c r="I79" s="606"/>
      <c r="J79" s="599"/>
      <c r="K79" s="600"/>
      <c r="L79" s="601"/>
      <c r="M79" s="599"/>
      <c r="N79" s="600"/>
      <c r="O79" s="600"/>
      <c r="P79" s="601"/>
      <c r="Q79" s="599"/>
      <c r="R79" s="601"/>
      <c r="S79" s="599"/>
      <c r="T79" s="601"/>
      <c r="U79" s="599"/>
      <c r="V79" s="600"/>
      <c r="W79" s="601"/>
      <c r="X79" s="485"/>
      <c r="Y79" s="486"/>
      <c r="Z79" s="487"/>
      <c r="AA79" s="488"/>
      <c r="AB79" s="375"/>
      <c r="AI79" s="162"/>
      <c r="AJ79" s="162"/>
      <c r="AK79" s="162"/>
      <c r="AL79" s="162"/>
      <c r="AO79" s="465"/>
      <c r="AP79" s="465"/>
      <c r="AQ79" s="465"/>
      <c r="AR79" s="465"/>
      <c r="AS79" s="465"/>
      <c r="AT79" s="465"/>
      <c r="AU79" s="465"/>
      <c r="AV79" s="465"/>
      <c r="AW79" s="465"/>
      <c r="AX79" s="465"/>
      <c r="AY79" s="465"/>
      <c r="AZ79" s="465"/>
      <c r="BA79" s="465"/>
      <c r="BB79" s="465"/>
      <c r="BC79" s="465"/>
    </row>
    <row r="80" spans="2:55" s="164" customFormat="1" ht="20.25" customHeight="1" x14ac:dyDescent="0.2">
      <c r="B80" s="474">
        <v>73</v>
      </c>
      <c r="C80" s="617"/>
      <c r="D80" s="618"/>
      <c r="E80" s="477"/>
      <c r="F80" s="478"/>
      <c r="G80" s="604"/>
      <c r="H80" s="605"/>
      <c r="I80" s="606"/>
      <c r="J80" s="599"/>
      <c r="K80" s="600"/>
      <c r="L80" s="601"/>
      <c r="M80" s="599"/>
      <c r="N80" s="600"/>
      <c r="O80" s="600"/>
      <c r="P80" s="601"/>
      <c r="Q80" s="599"/>
      <c r="R80" s="601"/>
      <c r="S80" s="599"/>
      <c r="T80" s="601"/>
      <c r="U80" s="599"/>
      <c r="V80" s="600"/>
      <c r="W80" s="601"/>
      <c r="X80" s="485"/>
      <c r="Y80" s="486"/>
      <c r="Z80" s="487"/>
      <c r="AA80" s="488"/>
      <c r="AB80" s="375"/>
      <c r="AI80" s="162"/>
      <c r="AJ80" s="162"/>
      <c r="AK80" s="162"/>
      <c r="AL80" s="162"/>
      <c r="AO80" s="465"/>
      <c r="AP80" s="465"/>
      <c r="AQ80" s="465"/>
      <c r="AR80" s="465"/>
      <c r="AS80" s="465"/>
      <c r="AT80" s="465"/>
      <c r="AU80" s="465"/>
      <c r="AV80" s="465"/>
      <c r="AW80" s="465"/>
      <c r="AX80" s="465"/>
      <c r="AY80" s="465"/>
      <c r="AZ80" s="465"/>
      <c r="BA80" s="465"/>
      <c r="BB80" s="465"/>
      <c r="BC80" s="465"/>
    </row>
    <row r="81" spans="2:55" s="164" customFormat="1" ht="20.25" customHeight="1" x14ac:dyDescent="0.2">
      <c r="B81" s="474">
        <v>74</v>
      </c>
      <c r="C81" s="617"/>
      <c r="D81" s="618"/>
      <c r="E81" s="477"/>
      <c r="F81" s="478"/>
      <c r="G81" s="604"/>
      <c r="H81" s="605"/>
      <c r="I81" s="606"/>
      <c r="J81" s="599"/>
      <c r="K81" s="600"/>
      <c r="L81" s="601"/>
      <c r="M81" s="599"/>
      <c r="N81" s="600"/>
      <c r="O81" s="600"/>
      <c r="P81" s="601"/>
      <c r="Q81" s="599"/>
      <c r="R81" s="601"/>
      <c r="S81" s="599"/>
      <c r="T81" s="601"/>
      <c r="U81" s="599"/>
      <c r="V81" s="600"/>
      <c r="W81" s="601"/>
      <c r="X81" s="485"/>
      <c r="Y81" s="486"/>
      <c r="Z81" s="487"/>
      <c r="AA81" s="488"/>
      <c r="AB81" s="375"/>
      <c r="AI81" s="162"/>
      <c r="AJ81" s="162"/>
      <c r="AK81" s="162"/>
      <c r="AL81" s="162"/>
      <c r="AO81" s="465"/>
      <c r="AP81" s="465"/>
      <c r="AQ81" s="465"/>
      <c r="AR81" s="465"/>
      <c r="AS81" s="465"/>
      <c r="AT81" s="465"/>
      <c r="AU81" s="465"/>
      <c r="AV81" s="465"/>
      <c r="AW81" s="465"/>
      <c r="AX81" s="465"/>
      <c r="AY81" s="465"/>
      <c r="AZ81" s="465"/>
      <c r="BA81" s="465"/>
      <c r="BB81" s="465"/>
      <c r="BC81" s="465"/>
    </row>
    <row r="82" spans="2:55" s="164" customFormat="1" ht="20.25" customHeight="1" x14ac:dyDescent="0.2">
      <c r="B82" s="474">
        <v>75</v>
      </c>
      <c r="C82" s="617"/>
      <c r="D82" s="618"/>
      <c r="E82" s="477"/>
      <c r="F82" s="478"/>
      <c r="G82" s="604"/>
      <c r="H82" s="605"/>
      <c r="I82" s="606"/>
      <c r="J82" s="599"/>
      <c r="K82" s="600"/>
      <c r="L82" s="601"/>
      <c r="M82" s="599"/>
      <c r="N82" s="600"/>
      <c r="O82" s="600"/>
      <c r="P82" s="601"/>
      <c r="Q82" s="599"/>
      <c r="R82" s="601"/>
      <c r="S82" s="599"/>
      <c r="T82" s="601"/>
      <c r="U82" s="599"/>
      <c r="V82" s="600"/>
      <c r="W82" s="601"/>
      <c r="X82" s="485"/>
      <c r="Y82" s="486"/>
      <c r="Z82" s="487"/>
      <c r="AA82" s="488"/>
      <c r="AB82" s="375"/>
      <c r="AI82" s="162"/>
      <c r="AJ82" s="162"/>
      <c r="AK82" s="162"/>
      <c r="AL82" s="162"/>
      <c r="AO82" s="465"/>
      <c r="AP82" s="465"/>
      <c r="AQ82" s="465"/>
      <c r="AR82" s="465"/>
      <c r="AS82" s="465"/>
      <c r="AT82" s="465"/>
      <c r="AU82" s="465"/>
      <c r="AV82" s="465"/>
      <c r="AW82" s="465"/>
      <c r="AX82" s="465"/>
      <c r="AY82" s="465"/>
      <c r="AZ82" s="465"/>
      <c r="BA82" s="465"/>
      <c r="BB82" s="465"/>
      <c r="BC82" s="465"/>
    </row>
    <row r="83" spans="2:55" s="164" customFormat="1" ht="20.25" customHeight="1" x14ac:dyDescent="0.2">
      <c r="B83" s="474">
        <v>76</v>
      </c>
      <c r="C83" s="617"/>
      <c r="D83" s="618"/>
      <c r="E83" s="477"/>
      <c r="F83" s="478"/>
      <c r="G83" s="604"/>
      <c r="H83" s="605"/>
      <c r="I83" s="606"/>
      <c r="J83" s="599"/>
      <c r="K83" s="600"/>
      <c r="L83" s="601"/>
      <c r="M83" s="599"/>
      <c r="N83" s="600"/>
      <c r="O83" s="600"/>
      <c r="P83" s="601"/>
      <c r="Q83" s="599"/>
      <c r="R83" s="601"/>
      <c r="S83" s="599"/>
      <c r="T83" s="601"/>
      <c r="U83" s="599"/>
      <c r="V83" s="600"/>
      <c r="W83" s="601"/>
      <c r="X83" s="485"/>
      <c r="Y83" s="486"/>
      <c r="Z83" s="487"/>
      <c r="AA83" s="488"/>
      <c r="AB83" s="375"/>
      <c r="AI83" s="162"/>
      <c r="AJ83" s="162"/>
      <c r="AK83" s="162"/>
      <c r="AL83" s="162"/>
      <c r="AO83" s="465"/>
      <c r="AP83" s="465"/>
      <c r="AQ83" s="465"/>
      <c r="AR83" s="465"/>
      <c r="AS83" s="465"/>
      <c r="AT83" s="465"/>
      <c r="AU83" s="465"/>
      <c r="AV83" s="465"/>
      <c r="AW83" s="465"/>
      <c r="AX83" s="465"/>
      <c r="AY83" s="465"/>
      <c r="AZ83" s="465"/>
      <c r="BA83" s="465"/>
      <c r="BB83" s="465"/>
      <c r="BC83" s="465"/>
    </row>
    <row r="84" spans="2:55" s="164" customFormat="1" ht="20.25" customHeight="1" x14ac:dyDescent="0.2">
      <c r="B84" s="474">
        <v>77</v>
      </c>
      <c r="C84" s="617"/>
      <c r="D84" s="618"/>
      <c r="E84" s="477"/>
      <c r="F84" s="478"/>
      <c r="G84" s="604"/>
      <c r="H84" s="605"/>
      <c r="I84" s="606"/>
      <c r="J84" s="599"/>
      <c r="K84" s="600"/>
      <c r="L84" s="601"/>
      <c r="M84" s="599"/>
      <c r="N84" s="600"/>
      <c r="O84" s="600"/>
      <c r="P84" s="601"/>
      <c r="Q84" s="599"/>
      <c r="R84" s="601"/>
      <c r="S84" s="599"/>
      <c r="T84" s="601"/>
      <c r="U84" s="599"/>
      <c r="V84" s="600"/>
      <c r="W84" s="601"/>
      <c r="X84" s="485"/>
      <c r="Y84" s="486"/>
      <c r="Z84" s="487"/>
      <c r="AA84" s="488"/>
      <c r="AB84" s="375"/>
      <c r="AI84" s="162"/>
      <c r="AJ84" s="162"/>
      <c r="AK84" s="162"/>
      <c r="AL84" s="162"/>
      <c r="AO84" s="465"/>
      <c r="AP84" s="465"/>
      <c r="AQ84" s="465"/>
      <c r="AR84" s="465"/>
      <c r="AS84" s="465"/>
      <c r="AT84" s="465"/>
      <c r="AU84" s="465"/>
      <c r="AV84" s="465"/>
      <c r="AW84" s="465"/>
      <c r="AX84" s="465"/>
      <c r="AY84" s="465"/>
      <c r="AZ84" s="465"/>
      <c r="BA84" s="465"/>
      <c r="BB84" s="465"/>
      <c r="BC84" s="465"/>
    </row>
    <row r="85" spans="2:55" s="164" customFormat="1" ht="20.25" customHeight="1" x14ac:dyDescent="0.2">
      <c r="B85" s="474">
        <v>78</v>
      </c>
      <c r="C85" s="617"/>
      <c r="D85" s="618"/>
      <c r="E85" s="477"/>
      <c r="F85" s="478"/>
      <c r="G85" s="604"/>
      <c r="H85" s="605"/>
      <c r="I85" s="606"/>
      <c r="J85" s="599"/>
      <c r="K85" s="600"/>
      <c r="L85" s="601"/>
      <c r="M85" s="599"/>
      <c r="N85" s="600"/>
      <c r="O85" s="600"/>
      <c r="P85" s="601"/>
      <c r="Q85" s="599"/>
      <c r="R85" s="601"/>
      <c r="S85" s="599"/>
      <c r="T85" s="601"/>
      <c r="U85" s="599"/>
      <c r="V85" s="600"/>
      <c r="W85" s="601"/>
      <c r="X85" s="485"/>
      <c r="Y85" s="486"/>
      <c r="Z85" s="487"/>
      <c r="AA85" s="488"/>
      <c r="AB85" s="375"/>
      <c r="AI85" s="162"/>
      <c r="AJ85" s="162"/>
      <c r="AK85" s="162"/>
      <c r="AL85" s="162"/>
      <c r="AO85" s="465"/>
      <c r="AP85" s="465"/>
      <c r="AQ85" s="465"/>
      <c r="AR85" s="465"/>
      <c r="AS85" s="465"/>
      <c r="AT85" s="465"/>
      <c r="AU85" s="465"/>
      <c r="AV85" s="465"/>
      <c r="AW85" s="465"/>
      <c r="AX85" s="465"/>
      <c r="AY85" s="465"/>
      <c r="AZ85" s="465"/>
      <c r="BA85" s="465"/>
      <c r="BB85" s="465"/>
      <c r="BC85" s="465"/>
    </row>
    <row r="86" spans="2:55" s="164" customFormat="1" ht="20.25" customHeight="1" x14ac:dyDescent="0.2">
      <c r="B86" s="474">
        <v>79</v>
      </c>
      <c r="C86" s="617"/>
      <c r="D86" s="618"/>
      <c r="E86" s="477"/>
      <c r="F86" s="478"/>
      <c r="G86" s="604"/>
      <c r="H86" s="605"/>
      <c r="I86" s="606"/>
      <c r="J86" s="599"/>
      <c r="K86" s="600"/>
      <c r="L86" s="601"/>
      <c r="M86" s="599"/>
      <c r="N86" s="600"/>
      <c r="O86" s="600"/>
      <c r="P86" s="601"/>
      <c r="Q86" s="599"/>
      <c r="R86" s="601"/>
      <c r="S86" s="599"/>
      <c r="T86" s="601"/>
      <c r="U86" s="599"/>
      <c r="V86" s="600"/>
      <c r="W86" s="601"/>
      <c r="X86" s="485"/>
      <c r="Y86" s="486"/>
      <c r="Z86" s="487"/>
      <c r="AA86" s="488"/>
      <c r="AB86" s="375"/>
      <c r="AI86" s="162"/>
      <c r="AJ86" s="162"/>
      <c r="AK86" s="162"/>
      <c r="AL86" s="162"/>
      <c r="AO86" s="465"/>
      <c r="AP86" s="465"/>
      <c r="AQ86" s="465"/>
      <c r="AR86" s="465"/>
      <c r="AS86" s="465"/>
      <c r="AT86" s="465"/>
      <c r="AU86" s="465"/>
      <c r="AV86" s="465"/>
      <c r="AW86" s="465"/>
      <c r="AX86" s="465"/>
      <c r="AY86" s="465"/>
      <c r="AZ86" s="465"/>
      <c r="BA86" s="465"/>
      <c r="BB86" s="465"/>
      <c r="BC86" s="465"/>
    </row>
    <row r="87" spans="2:55" s="164" customFormat="1" ht="20.25" customHeight="1" x14ac:dyDescent="0.2">
      <c r="B87" s="474">
        <v>80</v>
      </c>
      <c r="C87" s="617"/>
      <c r="D87" s="618"/>
      <c r="E87" s="477"/>
      <c r="F87" s="478"/>
      <c r="G87" s="604"/>
      <c r="H87" s="605"/>
      <c r="I87" s="606"/>
      <c r="J87" s="599"/>
      <c r="K87" s="600"/>
      <c r="L87" s="601"/>
      <c r="M87" s="599"/>
      <c r="N87" s="600"/>
      <c r="O87" s="600"/>
      <c r="P87" s="601"/>
      <c r="Q87" s="599"/>
      <c r="R87" s="601"/>
      <c r="S87" s="599"/>
      <c r="T87" s="601"/>
      <c r="U87" s="599"/>
      <c r="V87" s="600"/>
      <c r="W87" s="601"/>
      <c r="X87" s="485"/>
      <c r="Y87" s="486"/>
      <c r="Z87" s="487"/>
      <c r="AA87" s="488"/>
      <c r="AB87" s="375"/>
      <c r="AI87" s="162"/>
      <c r="AJ87" s="162"/>
      <c r="AK87" s="162"/>
      <c r="AL87" s="162"/>
      <c r="AO87" s="465"/>
      <c r="AP87" s="465"/>
      <c r="AQ87" s="465"/>
      <c r="AR87" s="465"/>
      <c r="AS87" s="465"/>
      <c r="AT87" s="465"/>
      <c r="AU87" s="465"/>
      <c r="AV87" s="465"/>
      <c r="AW87" s="465"/>
      <c r="AX87" s="465"/>
      <c r="AY87" s="465"/>
      <c r="AZ87" s="465"/>
      <c r="BA87" s="465"/>
      <c r="BB87" s="465"/>
      <c r="BC87" s="465"/>
    </row>
    <row r="88" spans="2:55" s="164" customFormat="1" ht="20.25" customHeight="1" x14ac:dyDescent="0.2">
      <c r="B88" s="474">
        <v>81</v>
      </c>
      <c r="C88" s="617"/>
      <c r="D88" s="618"/>
      <c r="E88" s="477"/>
      <c r="F88" s="478"/>
      <c r="G88" s="604"/>
      <c r="H88" s="605"/>
      <c r="I88" s="606"/>
      <c r="J88" s="599"/>
      <c r="K88" s="600"/>
      <c r="L88" s="601"/>
      <c r="M88" s="599"/>
      <c r="N88" s="600"/>
      <c r="O88" s="600"/>
      <c r="P88" s="601"/>
      <c r="Q88" s="599"/>
      <c r="R88" s="601"/>
      <c r="S88" s="599"/>
      <c r="T88" s="601"/>
      <c r="U88" s="599"/>
      <c r="V88" s="600"/>
      <c r="W88" s="601"/>
      <c r="X88" s="485"/>
      <c r="Y88" s="486"/>
      <c r="Z88" s="487"/>
      <c r="AA88" s="488"/>
      <c r="AB88" s="375"/>
      <c r="AI88" s="162"/>
      <c r="AJ88" s="162"/>
      <c r="AK88" s="162"/>
      <c r="AL88" s="162"/>
      <c r="AO88" s="465"/>
      <c r="AP88" s="465"/>
      <c r="AQ88" s="465"/>
      <c r="AR88" s="465"/>
      <c r="AS88" s="465"/>
      <c r="AT88" s="465"/>
      <c r="AU88" s="465"/>
      <c r="AV88" s="465"/>
      <c r="AW88" s="465"/>
      <c r="AX88" s="465"/>
      <c r="AY88" s="465"/>
      <c r="AZ88" s="465"/>
      <c r="BA88" s="465"/>
      <c r="BB88" s="465"/>
      <c r="BC88" s="465"/>
    </row>
    <row r="89" spans="2:55" s="164" customFormat="1" ht="20.25" customHeight="1" x14ac:dyDescent="0.2">
      <c r="B89" s="474">
        <v>82</v>
      </c>
      <c r="C89" s="617"/>
      <c r="D89" s="618"/>
      <c r="E89" s="477"/>
      <c r="F89" s="478"/>
      <c r="G89" s="604"/>
      <c r="H89" s="605"/>
      <c r="I89" s="606"/>
      <c r="J89" s="599"/>
      <c r="K89" s="600"/>
      <c r="L89" s="601"/>
      <c r="M89" s="599"/>
      <c r="N89" s="600"/>
      <c r="O89" s="600"/>
      <c r="P89" s="601"/>
      <c r="Q89" s="599"/>
      <c r="R89" s="601"/>
      <c r="S89" s="599"/>
      <c r="T89" s="601"/>
      <c r="U89" s="599"/>
      <c r="V89" s="600"/>
      <c r="W89" s="601"/>
      <c r="X89" s="485"/>
      <c r="Y89" s="486"/>
      <c r="Z89" s="487"/>
      <c r="AA89" s="488"/>
      <c r="AB89" s="375"/>
      <c r="AI89" s="162"/>
      <c r="AJ89" s="162"/>
      <c r="AK89" s="162"/>
      <c r="AL89" s="162"/>
      <c r="AO89" s="465"/>
      <c r="AP89" s="465"/>
      <c r="AQ89" s="465"/>
      <c r="AR89" s="465"/>
      <c r="AS89" s="465"/>
      <c r="AT89" s="465"/>
      <c r="AU89" s="465"/>
      <c r="AV89" s="465"/>
      <c r="AW89" s="465"/>
      <c r="AX89" s="465"/>
      <c r="AY89" s="465"/>
      <c r="AZ89" s="465"/>
      <c r="BA89" s="465"/>
      <c r="BB89" s="465"/>
      <c r="BC89" s="465"/>
    </row>
    <row r="90" spans="2:55" s="164" customFormat="1" ht="20.25" customHeight="1" x14ac:dyDescent="0.2">
      <c r="B90" s="474">
        <v>83</v>
      </c>
      <c r="C90" s="617"/>
      <c r="D90" s="618"/>
      <c r="E90" s="477"/>
      <c r="F90" s="478"/>
      <c r="G90" s="604"/>
      <c r="H90" s="605"/>
      <c r="I90" s="606"/>
      <c r="J90" s="599"/>
      <c r="K90" s="600"/>
      <c r="L90" s="601"/>
      <c r="M90" s="599"/>
      <c r="N90" s="600"/>
      <c r="O90" s="600"/>
      <c r="P90" s="601"/>
      <c r="Q90" s="599"/>
      <c r="R90" s="601"/>
      <c r="S90" s="599"/>
      <c r="T90" s="601"/>
      <c r="U90" s="599"/>
      <c r="V90" s="600"/>
      <c r="W90" s="601"/>
      <c r="X90" s="485"/>
      <c r="Y90" s="486"/>
      <c r="Z90" s="487"/>
      <c r="AA90" s="488"/>
      <c r="AB90" s="375"/>
      <c r="AI90" s="162"/>
      <c r="AJ90" s="162"/>
      <c r="AK90" s="162"/>
      <c r="AL90" s="162"/>
      <c r="AO90" s="465"/>
      <c r="AP90" s="465"/>
      <c r="AQ90" s="465"/>
      <c r="AR90" s="465"/>
      <c r="AS90" s="465"/>
      <c r="AT90" s="465"/>
      <c r="AU90" s="465"/>
      <c r="AV90" s="465"/>
      <c r="AW90" s="465"/>
      <c r="AX90" s="465"/>
      <c r="AY90" s="465"/>
      <c r="AZ90" s="465"/>
      <c r="BA90" s="465"/>
      <c r="BB90" s="465"/>
      <c r="BC90" s="465"/>
    </row>
    <row r="91" spans="2:55" s="164" customFormat="1" ht="20.25" customHeight="1" x14ac:dyDescent="0.2">
      <c r="B91" s="474">
        <v>84</v>
      </c>
      <c r="C91" s="617"/>
      <c r="D91" s="618"/>
      <c r="E91" s="477"/>
      <c r="F91" s="478"/>
      <c r="G91" s="604"/>
      <c r="H91" s="605"/>
      <c r="I91" s="606"/>
      <c r="J91" s="599"/>
      <c r="K91" s="600"/>
      <c r="L91" s="601"/>
      <c r="M91" s="599"/>
      <c r="N91" s="600"/>
      <c r="O91" s="600"/>
      <c r="P91" s="601"/>
      <c r="Q91" s="599"/>
      <c r="R91" s="601"/>
      <c r="S91" s="599"/>
      <c r="T91" s="601"/>
      <c r="U91" s="599"/>
      <c r="V91" s="600"/>
      <c r="W91" s="601"/>
      <c r="X91" s="485"/>
      <c r="Y91" s="486"/>
      <c r="Z91" s="487"/>
      <c r="AA91" s="488"/>
      <c r="AB91" s="375"/>
      <c r="AI91" s="162"/>
      <c r="AJ91" s="162"/>
      <c r="AK91" s="162"/>
      <c r="AL91" s="162"/>
      <c r="AO91" s="465"/>
      <c r="AP91" s="465"/>
      <c r="AQ91" s="465"/>
      <c r="AR91" s="465"/>
      <c r="AS91" s="465"/>
      <c r="AT91" s="465"/>
      <c r="AU91" s="465"/>
      <c r="AV91" s="465"/>
      <c r="AW91" s="465"/>
      <c r="AX91" s="465"/>
      <c r="AY91" s="465"/>
      <c r="AZ91" s="465"/>
      <c r="BA91" s="465"/>
      <c r="BB91" s="465"/>
      <c r="BC91" s="465"/>
    </row>
    <row r="92" spans="2:55" s="164" customFormat="1" ht="20.25" customHeight="1" x14ac:dyDescent="0.2">
      <c r="B92" s="474">
        <v>85</v>
      </c>
      <c r="C92" s="617"/>
      <c r="D92" s="618"/>
      <c r="E92" s="477"/>
      <c r="F92" s="478"/>
      <c r="G92" s="604"/>
      <c r="H92" s="605"/>
      <c r="I92" s="606"/>
      <c r="J92" s="599"/>
      <c r="K92" s="600"/>
      <c r="L92" s="601"/>
      <c r="M92" s="599"/>
      <c r="N92" s="600"/>
      <c r="O92" s="600"/>
      <c r="P92" s="601"/>
      <c r="Q92" s="599"/>
      <c r="R92" s="601"/>
      <c r="S92" s="599"/>
      <c r="T92" s="601"/>
      <c r="U92" s="599"/>
      <c r="V92" s="600"/>
      <c r="W92" s="601"/>
      <c r="X92" s="485"/>
      <c r="Y92" s="486"/>
      <c r="Z92" s="487"/>
      <c r="AA92" s="488"/>
      <c r="AB92" s="375"/>
      <c r="AI92" s="162"/>
      <c r="AJ92" s="162"/>
      <c r="AK92" s="162"/>
      <c r="AL92" s="162"/>
      <c r="AO92" s="465"/>
      <c r="AP92" s="465"/>
      <c r="AQ92" s="465"/>
      <c r="AR92" s="465"/>
      <c r="AS92" s="465"/>
      <c r="AT92" s="465"/>
      <c r="AU92" s="465"/>
      <c r="AV92" s="465"/>
      <c r="AW92" s="465"/>
      <c r="AX92" s="465"/>
      <c r="AY92" s="465"/>
      <c r="AZ92" s="465"/>
      <c r="BA92" s="465"/>
      <c r="BB92" s="465"/>
      <c r="BC92" s="465"/>
    </row>
    <row r="93" spans="2:55" s="164" customFormat="1" ht="20.25" customHeight="1" x14ac:dyDescent="0.2">
      <c r="B93" s="474">
        <v>86</v>
      </c>
      <c r="C93" s="617"/>
      <c r="D93" s="618"/>
      <c r="E93" s="477"/>
      <c r="F93" s="478"/>
      <c r="G93" s="604"/>
      <c r="H93" s="605"/>
      <c r="I93" s="606"/>
      <c r="J93" s="599"/>
      <c r="K93" s="600"/>
      <c r="L93" s="601"/>
      <c r="M93" s="599"/>
      <c r="N93" s="600"/>
      <c r="O93" s="600"/>
      <c r="P93" s="601"/>
      <c r="Q93" s="599"/>
      <c r="R93" s="601"/>
      <c r="S93" s="599"/>
      <c r="T93" s="601"/>
      <c r="U93" s="599"/>
      <c r="V93" s="600"/>
      <c r="W93" s="601"/>
      <c r="X93" s="485"/>
      <c r="Y93" s="486"/>
      <c r="Z93" s="487"/>
      <c r="AA93" s="488"/>
      <c r="AB93" s="375"/>
      <c r="AI93" s="162"/>
      <c r="AJ93" s="162"/>
      <c r="AK93" s="162"/>
      <c r="AL93" s="162"/>
      <c r="AO93" s="465"/>
      <c r="AP93" s="465"/>
      <c r="AQ93" s="465"/>
      <c r="AR93" s="465"/>
      <c r="AS93" s="465"/>
      <c r="AT93" s="465"/>
      <c r="AU93" s="465"/>
      <c r="AV93" s="465"/>
      <c r="AW93" s="465"/>
      <c r="AX93" s="465"/>
      <c r="AY93" s="465"/>
      <c r="AZ93" s="465"/>
      <c r="BA93" s="465"/>
      <c r="BB93" s="465"/>
      <c r="BC93" s="465"/>
    </row>
    <row r="94" spans="2:55" s="164" customFormat="1" ht="20.25" customHeight="1" x14ac:dyDescent="0.2">
      <c r="B94" s="474">
        <v>87</v>
      </c>
      <c r="C94" s="617"/>
      <c r="D94" s="618"/>
      <c r="E94" s="477"/>
      <c r="F94" s="478"/>
      <c r="G94" s="604"/>
      <c r="H94" s="605"/>
      <c r="I94" s="606"/>
      <c r="J94" s="599"/>
      <c r="K94" s="600"/>
      <c r="L94" s="601"/>
      <c r="M94" s="599"/>
      <c r="N94" s="600"/>
      <c r="O94" s="600"/>
      <c r="P94" s="601"/>
      <c r="Q94" s="599"/>
      <c r="R94" s="601"/>
      <c r="S94" s="599"/>
      <c r="T94" s="601"/>
      <c r="U94" s="599"/>
      <c r="V94" s="600"/>
      <c r="W94" s="601"/>
      <c r="X94" s="485"/>
      <c r="Y94" s="486"/>
      <c r="Z94" s="487"/>
      <c r="AA94" s="488"/>
      <c r="AB94" s="375"/>
      <c r="AI94" s="162"/>
      <c r="AJ94" s="162"/>
      <c r="AK94" s="162"/>
      <c r="AL94" s="162"/>
      <c r="AO94" s="465"/>
      <c r="AP94" s="465"/>
      <c r="AQ94" s="465"/>
      <c r="AR94" s="465"/>
      <c r="AS94" s="465"/>
      <c r="AT94" s="465"/>
      <c r="AU94" s="465"/>
      <c r="AV94" s="465"/>
      <c r="AW94" s="465"/>
      <c r="AX94" s="465"/>
      <c r="AY94" s="465"/>
      <c r="AZ94" s="465"/>
      <c r="BA94" s="465"/>
      <c r="BB94" s="465"/>
      <c r="BC94" s="465"/>
    </row>
    <row r="95" spans="2:55" s="164" customFormat="1" ht="20.25" customHeight="1" x14ac:dyDescent="0.2">
      <c r="B95" s="474">
        <v>88</v>
      </c>
      <c r="C95" s="617"/>
      <c r="D95" s="618"/>
      <c r="E95" s="477"/>
      <c r="F95" s="478"/>
      <c r="G95" s="604"/>
      <c r="H95" s="605"/>
      <c r="I95" s="606"/>
      <c r="J95" s="599"/>
      <c r="K95" s="600"/>
      <c r="L95" s="601"/>
      <c r="M95" s="599"/>
      <c r="N95" s="600"/>
      <c r="O95" s="600"/>
      <c r="P95" s="601"/>
      <c r="Q95" s="599"/>
      <c r="R95" s="601"/>
      <c r="S95" s="599"/>
      <c r="T95" s="601"/>
      <c r="U95" s="599"/>
      <c r="V95" s="600"/>
      <c r="W95" s="601"/>
      <c r="X95" s="485"/>
      <c r="Y95" s="486"/>
      <c r="Z95" s="487"/>
      <c r="AA95" s="488"/>
      <c r="AB95" s="375"/>
      <c r="AI95" s="162"/>
      <c r="AJ95" s="162"/>
      <c r="AK95" s="162"/>
      <c r="AL95" s="162"/>
      <c r="AO95" s="465"/>
      <c r="AP95" s="465"/>
      <c r="AQ95" s="465"/>
      <c r="AR95" s="465"/>
      <c r="AS95" s="465"/>
      <c r="AT95" s="465"/>
      <c r="AU95" s="465"/>
      <c r="AV95" s="465"/>
      <c r="AW95" s="465"/>
      <c r="AX95" s="465"/>
      <c r="AY95" s="465"/>
      <c r="AZ95" s="465"/>
      <c r="BA95" s="465"/>
      <c r="BB95" s="465"/>
      <c r="BC95" s="465"/>
    </row>
    <row r="96" spans="2:55" s="164" customFormat="1" ht="20.25" customHeight="1" x14ac:dyDescent="0.2">
      <c r="B96" s="474">
        <v>89</v>
      </c>
      <c r="C96" s="617"/>
      <c r="D96" s="618"/>
      <c r="E96" s="477"/>
      <c r="F96" s="478"/>
      <c r="G96" s="604"/>
      <c r="H96" s="605"/>
      <c r="I96" s="606"/>
      <c r="J96" s="599"/>
      <c r="K96" s="600"/>
      <c r="L96" s="601"/>
      <c r="M96" s="599"/>
      <c r="N96" s="600"/>
      <c r="O96" s="600"/>
      <c r="P96" s="601"/>
      <c r="Q96" s="599"/>
      <c r="R96" s="601"/>
      <c r="S96" s="599"/>
      <c r="T96" s="601"/>
      <c r="U96" s="599"/>
      <c r="V96" s="600"/>
      <c r="W96" s="601"/>
      <c r="X96" s="485"/>
      <c r="Y96" s="486"/>
      <c r="Z96" s="487"/>
      <c r="AA96" s="488"/>
      <c r="AB96" s="375"/>
      <c r="AI96" s="162"/>
      <c r="AJ96" s="162"/>
      <c r="AK96" s="162"/>
      <c r="AL96" s="162"/>
      <c r="AO96" s="465"/>
      <c r="AP96" s="465"/>
      <c r="AQ96" s="465"/>
      <c r="AR96" s="465"/>
      <c r="AS96" s="465"/>
      <c r="AT96" s="465"/>
      <c r="AU96" s="465"/>
      <c r="AV96" s="465"/>
      <c r="AW96" s="465"/>
      <c r="AX96" s="465"/>
      <c r="AY96" s="465"/>
      <c r="AZ96" s="465"/>
      <c r="BA96" s="465"/>
      <c r="BB96" s="465"/>
      <c r="BC96" s="465"/>
    </row>
    <row r="97" spans="2:55" s="164" customFormat="1" ht="20.25" customHeight="1" x14ac:dyDescent="0.2">
      <c r="B97" s="474">
        <v>90</v>
      </c>
      <c r="C97" s="617"/>
      <c r="D97" s="618"/>
      <c r="E97" s="477"/>
      <c r="F97" s="478"/>
      <c r="G97" s="604"/>
      <c r="H97" s="605"/>
      <c r="I97" s="606"/>
      <c r="J97" s="599"/>
      <c r="K97" s="600"/>
      <c r="L97" s="601"/>
      <c r="M97" s="599"/>
      <c r="N97" s="600"/>
      <c r="O97" s="600"/>
      <c r="P97" s="601"/>
      <c r="Q97" s="599"/>
      <c r="R97" s="601"/>
      <c r="S97" s="599"/>
      <c r="T97" s="601"/>
      <c r="U97" s="599"/>
      <c r="V97" s="600"/>
      <c r="W97" s="601"/>
      <c r="X97" s="485"/>
      <c r="Y97" s="486"/>
      <c r="Z97" s="487"/>
      <c r="AA97" s="488"/>
      <c r="AB97" s="375"/>
      <c r="AI97" s="162"/>
      <c r="AJ97" s="162"/>
      <c r="AK97" s="162"/>
      <c r="AL97" s="162"/>
      <c r="AO97" s="465"/>
      <c r="AP97" s="465"/>
      <c r="AQ97" s="465"/>
      <c r="AR97" s="465"/>
      <c r="AS97" s="465"/>
      <c r="AT97" s="465"/>
      <c r="AU97" s="465"/>
      <c r="AV97" s="465"/>
      <c r="AW97" s="465"/>
      <c r="AX97" s="465"/>
      <c r="AY97" s="465"/>
      <c r="AZ97" s="465"/>
      <c r="BA97" s="465"/>
      <c r="BB97" s="465"/>
      <c r="BC97" s="465"/>
    </row>
    <row r="98" spans="2:55" s="164" customFormat="1" ht="20.25" customHeight="1" x14ac:dyDescent="0.2">
      <c r="B98" s="474">
        <v>91</v>
      </c>
      <c r="C98" s="617"/>
      <c r="D98" s="618"/>
      <c r="E98" s="477"/>
      <c r="F98" s="478"/>
      <c r="G98" s="604"/>
      <c r="H98" s="605"/>
      <c r="I98" s="606"/>
      <c r="J98" s="599"/>
      <c r="K98" s="600"/>
      <c r="L98" s="601"/>
      <c r="M98" s="599"/>
      <c r="N98" s="600"/>
      <c r="O98" s="600"/>
      <c r="P98" s="601"/>
      <c r="Q98" s="599"/>
      <c r="R98" s="601"/>
      <c r="S98" s="599"/>
      <c r="T98" s="601"/>
      <c r="U98" s="599"/>
      <c r="V98" s="600"/>
      <c r="W98" s="601"/>
      <c r="X98" s="485"/>
      <c r="Y98" s="486"/>
      <c r="Z98" s="487"/>
      <c r="AA98" s="488"/>
      <c r="AB98" s="375"/>
      <c r="AI98" s="162"/>
      <c r="AJ98" s="162"/>
      <c r="AK98" s="162"/>
      <c r="AL98" s="162"/>
      <c r="AO98" s="465"/>
      <c r="AP98" s="465"/>
      <c r="AQ98" s="465"/>
      <c r="AR98" s="465"/>
      <c r="AS98" s="465"/>
      <c r="AT98" s="465"/>
      <c r="AU98" s="465"/>
      <c r="AV98" s="465"/>
      <c r="AW98" s="465"/>
      <c r="AX98" s="465"/>
      <c r="AY98" s="465"/>
      <c r="AZ98" s="465"/>
      <c r="BA98" s="465"/>
      <c r="BB98" s="465"/>
      <c r="BC98" s="465"/>
    </row>
    <row r="99" spans="2:55" s="164" customFormat="1" ht="20.25" customHeight="1" x14ac:dyDescent="0.2">
      <c r="B99" s="474">
        <v>92</v>
      </c>
      <c r="C99" s="617"/>
      <c r="D99" s="618"/>
      <c r="E99" s="477"/>
      <c r="F99" s="478"/>
      <c r="G99" s="604"/>
      <c r="H99" s="605"/>
      <c r="I99" s="606"/>
      <c r="J99" s="599"/>
      <c r="K99" s="600"/>
      <c r="L99" s="601"/>
      <c r="M99" s="599"/>
      <c r="N99" s="600"/>
      <c r="O99" s="600"/>
      <c r="P99" s="601"/>
      <c r="Q99" s="599"/>
      <c r="R99" s="601"/>
      <c r="S99" s="599"/>
      <c r="T99" s="601"/>
      <c r="U99" s="599"/>
      <c r="V99" s="600"/>
      <c r="W99" s="601"/>
      <c r="X99" s="485"/>
      <c r="Y99" s="486"/>
      <c r="Z99" s="487"/>
      <c r="AA99" s="488"/>
      <c r="AB99" s="375"/>
      <c r="AI99" s="162"/>
      <c r="AJ99" s="162"/>
      <c r="AK99" s="162"/>
      <c r="AL99" s="162"/>
      <c r="AO99" s="465"/>
      <c r="AP99" s="465"/>
      <c r="AQ99" s="465"/>
      <c r="AR99" s="465"/>
      <c r="AS99" s="465"/>
      <c r="AT99" s="465"/>
      <c r="AU99" s="465"/>
      <c r="AV99" s="465"/>
      <c r="AW99" s="465"/>
      <c r="AX99" s="465"/>
      <c r="AY99" s="465"/>
      <c r="AZ99" s="465"/>
      <c r="BA99" s="465"/>
      <c r="BB99" s="465"/>
      <c r="BC99" s="465"/>
    </row>
    <row r="100" spans="2:55" s="164" customFormat="1" ht="20.25" customHeight="1" x14ac:dyDescent="0.2">
      <c r="B100" s="474">
        <v>93</v>
      </c>
      <c r="C100" s="617"/>
      <c r="D100" s="618"/>
      <c r="E100" s="477"/>
      <c r="F100" s="478"/>
      <c r="G100" s="604"/>
      <c r="H100" s="605"/>
      <c r="I100" s="606"/>
      <c r="J100" s="599"/>
      <c r="K100" s="600"/>
      <c r="L100" s="601"/>
      <c r="M100" s="599"/>
      <c r="N100" s="600"/>
      <c r="O100" s="600"/>
      <c r="P100" s="601"/>
      <c r="Q100" s="599"/>
      <c r="R100" s="601"/>
      <c r="S100" s="599"/>
      <c r="T100" s="601"/>
      <c r="U100" s="599"/>
      <c r="V100" s="600"/>
      <c r="W100" s="601"/>
      <c r="X100" s="485"/>
      <c r="Y100" s="486"/>
      <c r="Z100" s="487"/>
      <c r="AA100" s="488"/>
      <c r="AB100" s="375"/>
      <c r="AI100" s="162"/>
      <c r="AJ100" s="162"/>
      <c r="AK100" s="162"/>
      <c r="AL100" s="162"/>
      <c r="AO100" s="465"/>
      <c r="AP100" s="465"/>
      <c r="AQ100" s="465"/>
      <c r="AR100" s="465"/>
      <c r="AS100" s="465"/>
      <c r="AT100" s="465"/>
      <c r="AU100" s="465"/>
      <c r="AV100" s="465"/>
      <c r="AW100" s="465"/>
      <c r="AX100" s="465"/>
      <c r="AY100" s="465"/>
      <c r="AZ100" s="465"/>
      <c r="BA100" s="465"/>
      <c r="BB100" s="465"/>
      <c r="BC100" s="465"/>
    </row>
    <row r="101" spans="2:55" s="164" customFormat="1" ht="20.25" customHeight="1" x14ac:dyDescent="0.2">
      <c r="B101" s="474">
        <v>94</v>
      </c>
      <c r="C101" s="617"/>
      <c r="D101" s="618"/>
      <c r="E101" s="477"/>
      <c r="F101" s="478"/>
      <c r="G101" s="604"/>
      <c r="H101" s="605"/>
      <c r="I101" s="606"/>
      <c r="J101" s="599"/>
      <c r="K101" s="600"/>
      <c r="L101" s="601"/>
      <c r="M101" s="599"/>
      <c r="N101" s="600"/>
      <c r="O101" s="600"/>
      <c r="P101" s="601"/>
      <c r="Q101" s="599"/>
      <c r="R101" s="601"/>
      <c r="S101" s="599"/>
      <c r="T101" s="601"/>
      <c r="U101" s="599"/>
      <c r="V101" s="600"/>
      <c r="W101" s="601"/>
      <c r="X101" s="485"/>
      <c r="Y101" s="486"/>
      <c r="Z101" s="487"/>
      <c r="AA101" s="488"/>
      <c r="AB101" s="375"/>
      <c r="AI101" s="162"/>
      <c r="AJ101" s="162"/>
      <c r="AK101" s="162"/>
      <c r="AL101" s="162"/>
      <c r="AO101" s="465"/>
      <c r="AP101" s="465"/>
      <c r="AQ101" s="465"/>
      <c r="AR101" s="465"/>
      <c r="AS101" s="465"/>
      <c r="AT101" s="465"/>
      <c r="AU101" s="465"/>
      <c r="AV101" s="465"/>
      <c r="AW101" s="465"/>
      <c r="AX101" s="465"/>
      <c r="AY101" s="465"/>
      <c r="AZ101" s="465"/>
      <c r="BA101" s="465"/>
      <c r="BB101" s="465"/>
      <c r="BC101" s="465"/>
    </row>
    <row r="102" spans="2:55" s="164" customFormat="1" ht="20.25" customHeight="1" x14ac:dyDescent="0.2">
      <c r="B102" s="474">
        <v>95</v>
      </c>
      <c r="C102" s="617"/>
      <c r="D102" s="618"/>
      <c r="E102" s="477"/>
      <c r="F102" s="478"/>
      <c r="G102" s="604"/>
      <c r="H102" s="605"/>
      <c r="I102" s="606"/>
      <c r="J102" s="599"/>
      <c r="K102" s="600"/>
      <c r="L102" s="601"/>
      <c r="M102" s="599"/>
      <c r="N102" s="600"/>
      <c r="O102" s="600"/>
      <c r="P102" s="601"/>
      <c r="Q102" s="599"/>
      <c r="R102" s="601"/>
      <c r="S102" s="599"/>
      <c r="T102" s="601"/>
      <c r="U102" s="599"/>
      <c r="V102" s="600"/>
      <c r="W102" s="601"/>
      <c r="X102" s="485"/>
      <c r="Y102" s="486"/>
      <c r="Z102" s="487"/>
      <c r="AA102" s="488"/>
      <c r="AB102" s="375"/>
      <c r="AI102" s="162"/>
      <c r="AJ102" s="162"/>
      <c r="AK102" s="162"/>
      <c r="AL102" s="162"/>
      <c r="AO102" s="465"/>
      <c r="AP102" s="465"/>
      <c r="AQ102" s="465"/>
      <c r="AR102" s="465"/>
      <c r="AS102" s="465"/>
      <c r="AT102" s="465"/>
      <c r="AU102" s="465"/>
      <c r="AV102" s="465"/>
      <c r="AW102" s="465"/>
      <c r="AX102" s="465"/>
      <c r="AY102" s="465"/>
      <c r="AZ102" s="465"/>
      <c r="BA102" s="465"/>
      <c r="BB102" s="465"/>
      <c r="BC102" s="465"/>
    </row>
    <row r="103" spans="2:55" s="164" customFormat="1" ht="20.25" customHeight="1" x14ac:dyDescent="0.2">
      <c r="B103" s="474">
        <v>96</v>
      </c>
      <c r="C103" s="617"/>
      <c r="D103" s="618"/>
      <c r="E103" s="477"/>
      <c r="F103" s="478"/>
      <c r="G103" s="604"/>
      <c r="H103" s="605"/>
      <c r="I103" s="606"/>
      <c r="J103" s="599"/>
      <c r="K103" s="600"/>
      <c r="L103" s="601"/>
      <c r="M103" s="599"/>
      <c r="N103" s="600"/>
      <c r="O103" s="600"/>
      <c r="P103" s="601"/>
      <c r="Q103" s="599"/>
      <c r="R103" s="601"/>
      <c r="S103" s="599"/>
      <c r="T103" s="601"/>
      <c r="U103" s="599"/>
      <c r="V103" s="600"/>
      <c r="W103" s="601"/>
      <c r="X103" s="485"/>
      <c r="Y103" s="486"/>
      <c r="Z103" s="487"/>
      <c r="AA103" s="488"/>
      <c r="AB103" s="375"/>
      <c r="AI103" s="162"/>
      <c r="AJ103" s="162"/>
      <c r="AK103" s="162"/>
      <c r="AL103" s="162"/>
      <c r="AO103" s="465"/>
      <c r="AP103" s="465"/>
      <c r="AQ103" s="465"/>
      <c r="AR103" s="465"/>
      <c r="AS103" s="465"/>
      <c r="AT103" s="465"/>
      <c r="AU103" s="465"/>
      <c r="AV103" s="465"/>
      <c r="AW103" s="465"/>
      <c r="AX103" s="465"/>
      <c r="AY103" s="465"/>
      <c r="AZ103" s="465"/>
      <c r="BA103" s="465"/>
      <c r="BB103" s="465"/>
      <c r="BC103" s="465"/>
    </row>
    <row r="104" spans="2:55" s="164" customFormat="1" ht="20.25" customHeight="1" x14ac:dyDescent="0.2">
      <c r="B104" s="474">
        <v>97</v>
      </c>
      <c r="C104" s="617"/>
      <c r="D104" s="618"/>
      <c r="E104" s="477"/>
      <c r="F104" s="478"/>
      <c r="G104" s="604"/>
      <c r="H104" s="605"/>
      <c r="I104" s="606"/>
      <c r="J104" s="599"/>
      <c r="K104" s="600"/>
      <c r="L104" s="601"/>
      <c r="M104" s="599"/>
      <c r="N104" s="600"/>
      <c r="O104" s="600"/>
      <c r="P104" s="601"/>
      <c r="Q104" s="599"/>
      <c r="R104" s="601"/>
      <c r="S104" s="599"/>
      <c r="T104" s="601"/>
      <c r="U104" s="599"/>
      <c r="V104" s="600"/>
      <c r="W104" s="601"/>
      <c r="X104" s="485"/>
      <c r="Y104" s="486"/>
      <c r="Z104" s="487"/>
      <c r="AA104" s="488"/>
      <c r="AB104" s="375"/>
      <c r="AI104" s="162"/>
      <c r="AJ104" s="162"/>
      <c r="AK104" s="162"/>
      <c r="AL104" s="162"/>
      <c r="AO104" s="465"/>
      <c r="AP104" s="465"/>
      <c r="AQ104" s="465"/>
      <c r="AR104" s="465"/>
      <c r="AS104" s="465"/>
      <c r="AT104" s="465"/>
      <c r="AU104" s="465"/>
      <c r="AV104" s="465"/>
      <c r="AW104" s="465"/>
      <c r="AX104" s="465"/>
      <c r="AY104" s="465"/>
      <c r="AZ104" s="465"/>
      <c r="BA104" s="465"/>
      <c r="BB104" s="465"/>
      <c r="BC104" s="465"/>
    </row>
    <row r="105" spans="2:55" s="164" customFormat="1" ht="20.25" customHeight="1" x14ac:dyDescent="0.2">
      <c r="B105" s="474">
        <v>98</v>
      </c>
      <c r="C105" s="617"/>
      <c r="D105" s="618"/>
      <c r="E105" s="477"/>
      <c r="F105" s="478"/>
      <c r="G105" s="604"/>
      <c r="H105" s="605"/>
      <c r="I105" s="606"/>
      <c r="J105" s="599"/>
      <c r="K105" s="600"/>
      <c r="L105" s="601"/>
      <c r="M105" s="599"/>
      <c r="N105" s="600"/>
      <c r="O105" s="600"/>
      <c r="P105" s="601"/>
      <c r="Q105" s="599"/>
      <c r="R105" s="601"/>
      <c r="S105" s="599"/>
      <c r="T105" s="601"/>
      <c r="U105" s="599"/>
      <c r="V105" s="600"/>
      <c r="W105" s="601"/>
      <c r="X105" s="485"/>
      <c r="Y105" s="486"/>
      <c r="Z105" s="487"/>
      <c r="AA105" s="488"/>
      <c r="AB105" s="375"/>
      <c r="AI105" s="162"/>
      <c r="AJ105" s="162"/>
      <c r="AK105" s="162"/>
      <c r="AL105" s="162"/>
      <c r="AO105" s="465"/>
      <c r="AP105" s="465"/>
      <c r="AQ105" s="465"/>
      <c r="AR105" s="465"/>
      <c r="AS105" s="465"/>
      <c r="AT105" s="465"/>
      <c r="AU105" s="465"/>
      <c r="AV105" s="465"/>
      <c r="AW105" s="465"/>
      <c r="AX105" s="465"/>
      <c r="AY105" s="465"/>
      <c r="AZ105" s="465"/>
      <c r="BA105" s="465"/>
      <c r="BB105" s="465"/>
      <c r="BC105" s="465"/>
    </row>
    <row r="106" spans="2:55" s="164" customFormat="1" ht="20.25" customHeight="1" x14ac:dyDescent="0.2">
      <c r="B106" s="474">
        <v>99</v>
      </c>
      <c r="C106" s="617"/>
      <c r="D106" s="618"/>
      <c r="E106" s="477"/>
      <c r="F106" s="478"/>
      <c r="G106" s="604"/>
      <c r="H106" s="605"/>
      <c r="I106" s="606"/>
      <c r="J106" s="599"/>
      <c r="K106" s="600"/>
      <c r="L106" s="601"/>
      <c r="M106" s="599"/>
      <c r="N106" s="600"/>
      <c r="O106" s="600"/>
      <c r="P106" s="601"/>
      <c r="Q106" s="599"/>
      <c r="R106" s="601"/>
      <c r="S106" s="599"/>
      <c r="T106" s="601"/>
      <c r="U106" s="599"/>
      <c r="V106" s="600"/>
      <c r="W106" s="601"/>
      <c r="X106" s="485"/>
      <c r="Y106" s="486"/>
      <c r="Z106" s="487"/>
      <c r="AA106" s="488"/>
      <c r="AB106" s="375"/>
      <c r="AI106" s="162"/>
      <c r="AJ106" s="162"/>
      <c r="AK106" s="162"/>
      <c r="AL106" s="162"/>
      <c r="AO106" s="465"/>
      <c r="AP106" s="465"/>
      <c r="AQ106" s="465"/>
      <c r="AR106" s="465"/>
      <c r="AS106" s="465"/>
      <c r="AT106" s="465"/>
      <c r="AU106" s="465"/>
      <c r="AV106" s="465"/>
      <c r="AW106" s="465"/>
      <c r="AX106" s="465"/>
      <c r="AY106" s="465"/>
      <c r="AZ106" s="465"/>
      <c r="BA106" s="465"/>
      <c r="BB106" s="465"/>
      <c r="BC106" s="465"/>
    </row>
    <row r="107" spans="2:55" s="164" customFormat="1" ht="20.25" customHeight="1" x14ac:dyDescent="0.2">
      <c r="B107" s="474">
        <v>100</v>
      </c>
      <c r="C107" s="617"/>
      <c r="D107" s="618"/>
      <c r="E107" s="477"/>
      <c r="F107" s="478"/>
      <c r="G107" s="604"/>
      <c r="H107" s="605"/>
      <c r="I107" s="606"/>
      <c r="J107" s="599"/>
      <c r="K107" s="600"/>
      <c r="L107" s="601"/>
      <c r="M107" s="599"/>
      <c r="N107" s="600"/>
      <c r="O107" s="600"/>
      <c r="P107" s="601"/>
      <c r="Q107" s="599"/>
      <c r="R107" s="601"/>
      <c r="S107" s="599"/>
      <c r="T107" s="601"/>
      <c r="U107" s="599"/>
      <c r="V107" s="600"/>
      <c r="W107" s="601"/>
      <c r="X107" s="485"/>
      <c r="Y107" s="486"/>
      <c r="Z107" s="487"/>
      <c r="AA107" s="488"/>
      <c r="AB107" s="375"/>
      <c r="AI107" s="162"/>
      <c r="AJ107" s="162"/>
      <c r="AK107" s="162"/>
      <c r="AL107" s="162"/>
      <c r="AO107" s="465"/>
      <c r="AP107" s="465"/>
      <c r="AQ107" s="465"/>
      <c r="AR107" s="465"/>
      <c r="AS107" s="465"/>
      <c r="AT107" s="465"/>
      <c r="AU107" s="465"/>
      <c r="AV107" s="465"/>
      <c r="AW107" s="465"/>
      <c r="AX107" s="465"/>
      <c r="AY107" s="465"/>
      <c r="AZ107" s="465"/>
      <c r="BA107" s="465"/>
      <c r="BB107" s="465"/>
      <c r="BC107" s="465"/>
    </row>
    <row r="108" spans="2:55" s="164" customFormat="1" ht="20.25" customHeight="1" x14ac:dyDescent="0.2">
      <c r="B108" s="474">
        <v>101</v>
      </c>
      <c r="C108" s="617"/>
      <c r="D108" s="618"/>
      <c r="E108" s="477"/>
      <c r="F108" s="478"/>
      <c r="G108" s="604"/>
      <c r="H108" s="605"/>
      <c r="I108" s="606"/>
      <c r="J108" s="599"/>
      <c r="K108" s="600"/>
      <c r="L108" s="601"/>
      <c r="M108" s="599"/>
      <c r="N108" s="600"/>
      <c r="O108" s="600"/>
      <c r="P108" s="601"/>
      <c r="Q108" s="599"/>
      <c r="R108" s="601"/>
      <c r="S108" s="599"/>
      <c r="T108" s="601"/>
      <c r="U108" s="599"/>
      <c r="V108" s="600"/>
      <c r="W108" s="601"/>
      <c r="X108" s="485"/>
      <c r="Y108" s="486"/>
      <c r="Z108" s="487"/>
      <c r="AA108" s="488"/>
      <c r="AB108" s="375"/>
      <c r="AI108" s="162"/>
      <c r="AJ108" s="162"/>
      <c r="AK108" s="162"/>
      <c r="AL108" s="162"/>
      <c r="AO108" s="465"/>
      <c r="AP108" s="465"/>
      <c r="AQ108" s="465"/>
      <c r="AR108" s="465"/>
      <c r="AS108" s="465"/>
      <c r="AT108" s="465"/>
      <c r="AU108" s="465"/>
      <c r="AV108" s="465"/>
      <c r="AW108" s="465"/>
      <c r="AX108" s="465"/>
      <c r="AY108" s="465"/>
      <c r="AZ108" s="465"/>
      <c r="BA108" s="465"/>
      <c r="BB108" s="465"/>
      <c r="BC108" s="465"/>
    </row>
    <row r="109" spans="2:55" s="164" customFormat="1" ht="20.25" customHeight="1" x14ac:dyDescent="0.2">
      <c r="B109" s="474">
        <v>102</v>
      </c>
      <c r="C109" s="617"/>
      <c r="D109" s="618"/>
      <c r="E109" s="477"/>
      <c r="F109" s="478"/>
      <c r="G109" s="604"/>
      <c r="H109" s="605"/>
      <c r="I109" s="606"/>
      <c r="J109" s="599"/>
      <c r="K109" s="600"/>
      <c r="L109" s="601"/>
      <c r="M109" s="599"/>
      <c r="N109" s="600"/>
      <c r="O109" s="600"/>
      <c r="P109" s="601"/>
      <c r="Q109" s="599"/>
      <c r="R109" s="601"/>
      <c r="S109" s="599"/>
      <c r="T109" s="601"/>
      <c r="U109" s="599"/>
      <c r="V109" s="600"/>
      <c r="W109" s="601"/>
      <c r="X109" s="485"/>
      <c r="Y109" s="486"/>
      <c r="Z109" s="487"/>
      <c r="AA109" s="488"/>
      <c r="AB109" s="375"/>
      <c r="AI109" s="162"/>
      <c r="AJ109" s="162"/>
      <c r="AK109" s="162"/>
      <c r="AL109" s="162"/>
      <c r="AO109" s="465"/>
      <c r="AP109" s="465"/>
      <c r="AQ109" s="465"/>
      <c r="AR109" s="465"/>
      <c r="AS109" s="465"/>
      <c r="AT109" s="465"/>
      <c r="AU109" s="465"/>
      <c r="AV109" s="465"/>
      <c r="AW109" s="465"/>
      <c r="AX109" s="465"/>
      <c r="AY109" s="465"/>
      <c r="AZ109" s="465"/>
      <c r="BA109" s="465"/>
      <c r="BB109" s="465"/>
      <c r="BC109" s="465"/>
    </row>
    <row r="110" spans="2:55" s="164" customFormat="1" ht="20.25" customHeight="1" x14ac:dyDescent="0.2">
      <c r="B110" s="474">
        <v>103</v>
      </c>
      <c r="C110" s="617"/>
      <c r="D110" s="618"/>
      <c r="E110" s="477"/>
      <c r="F110" s="478"/>
      <c r="G110" s="604"/>
      <c r="H110" s="605"/>
      <c r="I110" s="606"/>
      <c r="J110" s="599"/>
      <c r="K110" s="600"/>
      <c r="L110" s="601"/>
      <c r="M110" s="599"/>
      <c r="N110" s="600"/>
      <c r="O110" s="600"/>
      <c r="P110" s="601"/>
      <c r="Q110" s="599"/>
      <c r="R110" s="601"/>
      <c r="S110" s="599"/>
      <c r="T110" s="601"/>
      <c r="U110" s="599"/>
      <c r="V110" s="600"/>
      <c r="W110" s="601"/>
      <c r="X110" s="485"/>
      <c r="Y110" s="486"/>
      <c r="Z110" s="487"/>
      <c r="AA110" s="488"/>
      <c r="AB110" s="375"/>
      <c r="AI110" s="162"/>
      <c r="AJ110" s="162"/>
      <c r="AK110" s="162"/>
      <c r="AL110" s="162"/>
      <c r="AO110" s="465"/>
      <c r="AP110" s="465"/>
      <c r="AQ110" s="465"/>
      <c r="AR110" s="465"/>
      <c r="AS110" s="465"/>
      <c r="AT110" s="465"/>
      <c r="AU110" s="465"/>
      <c r="AV110" s="465"/>
      <c r="AW110" s="465"/>
      <c r="AX110" s="465"/>
      <c r="AY110" s="465"/>
      <c r="AZ110" s="465"/>
      <c r="BA110" s="465"/>
      <c r="BB110" s="465"/>
      <c r="BC110" s="465"/>
    </row>
    <row r="111" spans="2:55" s="164" customFormat="1" ht="20.25" customHeight="1" x14ac:dyDescent="0.2">
      <c r="B111" s="474">
        <v>104</v>
      </c>
      <c r="C111" s="617"/>
      <c r="D111" s="618"/>
      <c r="E111" s="477"/>
      <c r="F111" s="478"/>
      <c r="G111" s="604"/>
      <c r="H111" s="605"/>
      <c r="I111" s="606"/>
      <c r="J111" s="599"/>
      <c r="K111" s="600"/>
      <c r="L111" s="601"/>
      <c r="M111" s="599"/>
      <c r="N111" s="600"/>
      <c r="O111" s="600"/>
      <c r="P111" s="601"/>
      <c r="Q111" s="599"/>
      <c r="R111" s="601"/>
      <c r="S111" s="599"/>
      <c r="T111" s="601"/>
      <c r="U111" s="599"/>
      <c r="V111" s="600"/>
      <c r="W111" s="601"/>
      <c r="X111" s="485"/>
      <c r="Y111" s="486"/>
      <c r="Z111" s="487"/>
      <c r="AA111" s="488"/>
      <c r="AB111" s="375"/>
      <c r="AI111" s="162"/>
      <c r="AJ111" s="162"/>
      <c r="AK111" s="162"/>
      <c r="AL111" s="162"/>
      <c r="AO111" s="465"/>
      <c r="AP111" s="465"/>
      <c r="AQ111" s="465"/>
      <c r="AR111" s="465"/>
      <c r="AS111" s="465"/>
      <c r="AT111" s="465"/>
      <c r="AU111" s="465"/>
      <c r="AV111" s="465"/>
      <c r="AW111" s="465"/>
      <c r="AX111" s="465"/>
      <c r="AY111" s="465"/>
      <c r="AZ111" s="465"/>
      <c r="BA111" s="465"/>
      <c r="BB111" s="465"/>
      <c r="BC111" s="465"/>
    </row>
    <row r="112" spans="2:55" s="164" customFormat="1" ht="20.25" customHeight="1" x14ac:dyDescent="0.2">
      <c r="B112" s="474">
        <v>105</v>
      </c>
      <c r="C112" s="617"/>
      <c r="D112" s="618"/>
      <c r="E112" s="477"/>
      <c r="F112" s="478"/>
      <c r="G112" s="604"/>
      <c r="H112" s="605"/>
      <c r="I112" s="606"/>
      <c r="J112" s="599"/>
      <c r="K112" s="600"/>
      <c r="L112" s="601"/>
      <c r="M112" s="599"/>
      <c r="N112" s="600"/>
      <c r="O112" s="600"/>
      <c r="P112" s="601"/>
      <c r="Q112" s="599"/>
      <c r="R112" s="601"/>
      <c r="S112" s="599"/>
      <c r="T112" s="601"/>
      <c r="U112" s="599"/>
      <c r="V112" s="600"/>
      <c r="W112" s="601"/>
      <c r="X112" s="485"/>
      <c r="Y112" s="486"/>
      <c r="Z112" s="487"/>
      <c r="AA112" s="488"/>
      <c r="AB112" s="375"/>
      <c r="AI112" s="162"/>
      <c r="AJ112" s="162"/>
      <c r="AK112" s="162"/>
      <c r="AL112" s="162"/>
      <c r="AO112" s="465"/>
      <c r="AP112" s="465"/>
      <c r="AQ112" s="465"/>
      <c r="AR112" s="465"/>
      <c r="AS112" s="465"/>
      <c r="AT112" s="465"/>
      <c r="AU112" s="465"/>
      <c r="AV112" s="465"/>
      <c r="AW112" s="465"/>
      <c r="AX112" s="465"/>
      <c r="AY112" s="465"/>
      <c r="AZ112" s="465"/>
      <c r="BA112" s="465"/>
      <c r="BB112" s="465"/>
      <c r="BC112" s="465"/>
    </row>
    <row r="113" spans="2:55" s="164" customFormat="1" ht="20.25" customHeight="1" x14ac:dyDescent="0.2">
      <c r="B113" s="474">
        <v>106</v>
      </c>
      <c r="C113" s="617"/>
      <c r="D113" s="618"/>
      <c r="E113" s="477"/>
      <c r="F113" s="478"/>
      <c r="G113" s="604"/>
      <c r="H113" s="605"/>
      <c r="I113" s="606"/>
      <c r="J113" s="599"/>
      <c r="K113" s="600"/>
      <c r="L113" s="601"/>
      <c r="M113" s="599"/>
      <c r="N113" s="600"/>
      <c r="O113" s="600"/>
      <c r="P113" s="601"/>
      <c r="Q113" s="599"/>
      <c r="R113" s="601"/>
      <c r="S113" s="599"/>
      <c r="T113" s="601"/>
      <c r="U113" s="599"/>
      <c r="V113" s="600"/>
      <c r="W113" s="601"/>
      <c r="X113" s="485"/>
      <c r="Y113" s="486"/>
      <c r="Z113" s="487"/>
      <c r="AA113" s="488"/>
      <c r="AB113" s="375"/>
      <c r="AI113" s="162"/>
      <c r="AJ113" s="162"/>
      <c r="AK113" s="162"/>
      <c r="AL113" s="162"/>
      <c r="AO113" s="465"/>
      <c r="AP113" s="465"/>
      <c r="AQ113" s="465"/>
      <c r="AR113" s="465"/>
      <c r="AS113" s="465"/>
      <c r="AT113" s="465"/>
      <c r="AU113" s="465"/>
      <c r="AV113" s="465"/>
      <c r="AW113" s="465"/>
      <c r="AX113" s="465"/>
      <c r="AY113" s="465"/>
      <c r="AZ113" s="465"/>
      <c r="BA113" s="465"/>
      <c r="BB113" s="465"/>
      <c r="BC113" s="465"/>
    </row>
    <row r="114" spans="2:55" s="164" customFormat="1" ht="20.25" customHeight="1" x14ac:dyDescent="0.2">
      <c r="B114" s="474">
        <v>107</v>
      </c>
      <c r="C114" s="617"/>
      <c r="D114" s="618"/>
      <c r="E114" s="477"/>
      <c r="F114" s="478"/>
      <c r="G114" s="604"/>
      <c r="H114" s="605"/>
      <c r="I114" s="606"/>
      <c r="J114" s="599"/>
      <c r="K114" s="600"/>
      <c r="L114" s="601"/>
      <c r="M114" s="599"/>
      <c r="N114" s="600"/>
      <c r="O114" s="600"/>
      <c r="P114" s="601"/>
      <c r="Q114" s="599"/>
      <c r="R114" s="601"/>
      <c r="S114" s="599"/>
      <c r="T114" s="601"/>
      <c r="U114" s="599"/>
      <c r="V114" s="600"/>
      <c r="W114" s="601"/>
      <c r="X114" s="485"/>
      <c r="Y114" s="486"/>
      <c r="Z114" s="487"/>
      <c r="AA114" s="488"/>
      <c r="AB114" s="375"/>
      <c r="AI114" s="162"/>
      <c r="AJ114" s="162"/>
      <c r="AK114" s="162"/>
      <c r="AL114" s="162"/>
      <c r="AO114" s="465"/>
      <c r="AP114" s="465"/>
      <c r="AQ114" s="465"/>
      <c r="AR114" s="465"/>
      <c r="AS114" s="465"/>
      <c r="AT114" s="465"/>
      <c r="AU114" s="465"/>
      <c r="AV114" s="465"/>
      <c r="AW114" s="465"/>
      <c r="AX114" s="465"/>
      <c r="AY114" s="465"/>
      <c r="AZ114" s="465"/>
      <c r="BA114" s="465"/>
      <c r="BB114" s="465"/>
      <c r="BC114" s="465"/>
    </row>
    <row r="115" spans="2:55" s="164" customFormat="1" ht="20.25" customHeight="1" x14ac:dyDescent="0.2">
      <c r="B115" s="474">
        <v>108</v>
      </c>
      <c r="C115" s="617"/>
      <c r="D115" s="618"/>
      <c r="E115" s="477"/>
      <c r="F115" s="478"/>
      <c r="G115" s="604"/>
      <c r="H115" s="605"/>
      <c r="I115" s="606"/>
      <c r="J115" s="599"/>
      <c r="K115" s="600"/>
      <c r="L115" s="601"/>
      <c r="M115" s="599"/>
      <c r="N115" s="600"/>
      <c r="O115" s="600"/>
      <c r="P115" s="601"/>
      <c r="Q115" s="599"/>
      <c r="R115" s="601"/>
      <c r="S115" s="599"/>
      <c r="T115" s="601"/>
      <c r="U115" s="599"/>
      <c r="V115" s="600"/>
      <c r="W115" s="601"/>
      <c r="X115" s="485"/>
      <c r="Y115" s="486"/>
      <c r="Z115" s="487"/>
      <c r="AA115" s="488"/>
      <c r="AB115" s="375"/>
      <c r="AI115" s="162"/>
      <c r="AJ115" s="162"/>
      <c r="AK115" s="162"/>
      <c r="AL115" s="162"/>
      <c r="AO115" s="465"/>
      <c r="AP115" s="465"/>
      <c r="AQ115" s="465"/>
      <c r="AR115" s="465"/>
      <c r="AS115" s="465"/>
      <c r="AT115" s="465"/>
      <c r="AU115" s="465"/>
      <c r="AV115" s="465"/>
      <c r="AW115" s="465"/>
      <c r="AX115" s="465"/>
      <c r="AY115" s="465"/>
      <c r="AZ115" s="465"/>
      <c r="BA115" s="465"/>
      <c r="BB115" s="465"/>
      <c r="BC115" s="465"/>
    </row>
    <row r="116" spans="2:55" s="164" customFormat="1" ht="20.25" customHeight="1" x14ac:dyDescent="0.2">
      <c r="B116" s="474">
        <v>109</v>
      </c>
      <c r="C116" s="617"/>
      <c r="D116" s="618"/>
      <c r="E116" s="477"/>
      <c r="F116" s="478"/>
      <c r="G116" s="604"/>
      <c r="H116" s="605"/>
      <c r="I116" s="606"/>
      <c r="J116" s="599"/>
      <c r="K116" s="600"/>
      <c r="L116" s="601"/>
      <c r="M116" s="599"/>
      <c r="N116" s="600"/>
      <c r="O116" s="600"/>
      <c r="P116" s="601"/>
      <c r="Q116" s="599"/>
      <c r="R116" s="601"/>
      <c r="S116" s="599"/>
      <c r="T116" s="601"/>
      <c r="U116" s="599"/>
      <c r="V116" s="600"/>
      <c r="W116" s="601"/>
      <c r="X116" s="485"/>
      <c r="Y116" s="486"/>
      <c r="Z116" s="487"/>
      <c r="AA116" s="488"/>
      <c r="AB116" s="375"/>
      <c r="AI116" s="162"/>
      <c r="AJ116" s="162"/>
      <c r="AK116" s="162"/>
      <c r="AL116" s="162"/>
      <c r="AO116" s="465"/>
      <c r="AP116" s="465"/>
      <c r="AQ116" s="465"/>
      <c r="AR116" s="465"/>
      <c r="AS116" s="465"/>
      <c r="AT116" s="465"/>
      <c r="AU116" s="465"/>
      <c r="AV116" s="465"/>
      <c r="AW116" s="465"/>
      <c r="AX116" s="465"/>
      <c r="AY116" s="465"/>
      <c r="AZ116" s="465"/>
      <c r="BA116" s="465"/>
      <c r="BB116" s="465"/>
      <c r="BC116" s="465"/>
    </row>
    <row r="117" spans="2:55" s="164" customFormat="1" ht="20.25" customHeight="1" x14ac:dyDescent="0.2">
      <c r="B117" s="474">
        <v>110</v>
      </c>
      <c r="C117" s="617"/>
      <c r="D117" s="618"/>
      <c r="E117" s="477"/>
      <c r="F117" s="478"/>
      <c r="G117" s="604"/>
      <c r="H117" s="605"/>
      <c r="I117" s="606"/>
      <c r="J117" s="599"/>
      <c r="K117" s="600"/>
      <c r="L117" s="601"/>
      <c r="M117" s="599"/>
      <c r="N117" s="600"/>
      <c r="O117" s="600"/>
      <c r="P117" s="601"/>
      <c r="Q117" s="599"/>
      <c r="R117" s="601"/>
      <c r="S117" s="599"/>
      <c r="T117" s="601"/>
      <c r="U117" s="599"/>
      <c r="V117" s="600"/>
      <c r="W117" s="601"/>
      <c r="X117" s="485"/>
      <c r="Y117" s="486"/>
      <c r="Z117" s="487"/>
      <c r="AA117" s="488"/>
      <c r="AB117" s="375"/>
      <c r="AI117" s="162"/>
      <c r="AJ117" s="162"/>
      <c r="AK117" s="162"/>
      <c r="AL117" s="162"/>
      <c r="AO117" s="465"/>
      <c r="AP117" s="465"/>
      <c r="AQ117" s="465"/>
      <c r="AR117" s="465"/>
      <c r="AS117" s="465"/>
      <c r="AT117" s="465"/>
      <c r="AU117" s="465"/>
      <c r="AV117" s="465"/>
      <c r="AW117" s="465"/>
      <c r="AX117" s="465"/>
      <c r="AY117" s="465"/>
      <c r="AZ117" s="465"/>
      <c r="BA117" s="465"/>
      <c r="BB117" s="465"/>
      <c r="BC117" s="465"/>
    </row>
    <row r="118" spans="2:55" s="164" customFormat="1" ht="20.25" customHeight="1" x14ac:dyDescent="0.2">
      <c r="B118" s="474">
        <v>111</v>
      </c>
      <c r="C118" s="617"/>
      <c r="D118" s="618"/>
      <c r="E118" s="477"/>
      <c r="F118" s="478"/>
      <c r="G118" s="604"/>
      <c r="H118" s="605"/>
      <c r="I118" s="606"/>
      <c r="J118" s="599"/>
      <c r="K118" s="600"/>
      <c r="L118" s="601"/>
      <c r="M118" s="599"/>
      <c r="N118" s="600"/>
      <c r="O118" s="600"/>
      <c r="P118" s="601"/>
      <c r="Q118" s="599"/>
      <c r="R118" s="601"/>
      <c r="S118" s="599"/>
      <c r="T118" s="601"/>
      <c r="U118" s="599"/>
      <c r="V118" s="600"/>
      <c r="W118" s="601"/>
      <c r="X118" s="485"/>
      <c r="Y118" s="486"/>
      <c r="Z118" s="487"/>
      <c r="AA118" s="488"/>
      <c r="AB118" s="375"/>
      <c r="AI118" s="162"/>
      <c r="AJ118" s="162"/>
      <c r="AK118" s="162"/>
      <c r="AL118" s="162"/>
      <c r="AO118" s="465"/>
      <c r="AP118" s="465"/>
      <c r="AQ118" s="465"/>
      <c r="AR118" s="465"/>
      <c r="AS118" s="465"/>
      <c r="AT118" s="465"/>
      <c r="AU118" s="465"/>
      <c r="AV118" s="465"/>
      <c r="AW118" s="465"/>
      <c r="AX118" s="465"/>
      <c r="AY118" s="465"/>
      <c r="AZ118" s="465"/>
      <c r="BA118" s="465"/>
      <c r="BB118" s="465"/>
      <c r="BC118" s="465"/>
    </row>
    <row r="119" spans="2:55" s="164" customFormat="1" ht="20.25" customHeight="1" x14ac:dyDescent="0.2">
      <c r="B119" s="474">
        <v>112</v>
      </c>
      <c r="C119" s="617"/>
      <c r="D119" s="618"/>
      <c r="E119" s="477"/>
      <c r="F119" s="478"/>
      <c r="G119" s="604"/>
      <c r="H119" s="605"/>
      <c r="I119" s="606"/>
      <c r="J119" s="599"/>
      <c r="K119" s="600"/>
      <c r="L119" s="601"/>
      <c r="M119" s="599"/>
      <c r="N119" s="600"/>
      <c r="O119" s="600"/>
      <c r="P119" s="601"/>
      <c r="Q119" s="599"/>
      <c r="R119" s="601"/>
      <c r="S119" s="599"/>
      <c r="T119" s="601"/>
      <c r="U119" s="599"/>
      <c r="V119" s="600"/>
      <c r="W119" s="601"/>
      <c r="X119" s="485"/>
      <c r="Y119" s="486"/>
      <c r="Z119" s="487"/>
      <c r="AA119" s="488"/>
      <c r="AB119" s="375"/>
      <c r="AI119" s="162"/>
      <c r="AJ119" s="162"/>
      <c r="AK119" s="162"/>
      <c r="AL119" s="162"/>
      <c r="AO119" s="465"/>
      <c r="AP119" s="465"/>
      <c r="AQ119" s="465"/>
      <c r="AR119" s="465"/>
      <c r="AS119" s="465"/>
      <c r="AT119" s="465"/>
      <c r="AU119" s="465"/>
      <c r="AV119" s="465"/>
      <c r="AW119" s="465"/>
      <c r="AX119" s="465"/>
      <c r="AY119" s="465"/>
      <c r="AZ119" s="465"/>
      <c r="BA119" s="465"/>
      <c r="BB119" s="465"/>
      <c r="BC119" s="465"/>
    </row>
    <row r="120" spans="2:55" s="164" customFormat="1" ht="20.25" customHeight="1" x14ac:dyDescent="0.2">
      <c r="B120" s="474">
        <v>113</v>
      </c>
      <c r="C120" s="617"/>
      <c r="D120" s="618"/>
      <c r="E120" s="477"/>
      <c r="F120" s="478"/>
      <c r="G120" s="604"/>
      <c r="H120" s="605"/>
      <c r="I120" s="606"/>
      <c r="J120" s="599"/>
      <c r="K120" s="600"/>
      <c r="L120" s="601"/>
      <c r="M120" s="599"/>
      <c r="N120" s="600"/>
      <c r="O120" s="600"/>
      <c r="P120" s="601"/>
      <c r="Q120" s="599"/>
      <c r="R120" s="601"/>
      <c r="S120" s="599"/>
      <c r="T120" s="601"/>
      <c r="U120" s="599"/>
      <c r="V120" s="600"/>
      <c r="W120" s="601"/>
      <c r="X120" s="485"/>
      <c r="Y120" s="486"/>
      <c r="Z120" s="487"/>
      <c r="AA120" s="488"/>
      <c r="AB120" s="375"/>
      <c r="AI120" s="162"/>
      <c r="AJ120" s="162"/>
      <c r="AK120" s="162"/>
      <c r="AL120" s="162"/>
      <c r="AO120" s="465"/>
      <c r="AP120" s="465"/>
      <c r="AQ120" s="465"/>
      <c r="AR120" s="465"/>
      <c r="AS120" s="465"/>
      <c r="AT120" s="465"/>
      <c r="AU120" s="465"/>
      <c r="AV120" s="465"/>
      <c r="AW120" s="465"/>
      <c r="AX120" s="465"/>
      <c r="AY120" s="465"/>
      <c r="AZ120" s="465"/>
      <c r="BA120" s="465"/>
      <c r="BB120" s="465"/>
      <c r="BC120" s="465"/>
    </row>
    <row r="121" spans="2:55" s="164" customFormat="1" ht="20.25" customHeight="1" x14ac:dyDescent="0.2">
      <c r="B121" s="474">
        <v>114</v>
      </c>
      <c r="C121" s="617"/>
      <c r="D121" s="618"/>
      <c r="E121" s="477"/>
      <c r="F121" s="478"/>
      <c r="G121" s="604"/>
      <c r="H121" s="605"/>
      <c r="I121" s="606"/>
      <c r="J121" s="599"/>
      <c r="K121" s="600"/>
      <c r="L121" s="601"/>
      <c r="M121" s="599"/>
      <c r="N121" s="600"/>
      <c r="O121" s="600"/>
      <c r="P121" s="601"/>
      <c r="Q121" s="599"/>
      <c r="R121" s="601"/>
      <c r="S121" s="599"/>
      <c r="T121" s="601"/>
      <c r="U121" s="599"/>
      <c r="V121" s="600"/>
      <c r="W121" s="601"/>
      <c r="X121" s="485"/>
      <c r="Y121" s="486"/>
      <c r="Z121" s="487"/>
      <c r="AA121" s="488"/>
      <c r="AB121" s="375"/>
      <c r="AI121" s="162"/>
      <c r="AJ121" s="162"/>
      <c r="AK121" s="162"/>
      <c r="AL121" s="162"/>
      <c r="AO121" s="465"/>
      <c r="AP121" s="465"/>
      <c r="AQ121" s="465"/>
      <c r="AR121" s="465"/>
      <c r="AS121" s="465"/>
      <c r="AT121" s="465"/>
      <c r="AU121" s="465"/>
      <c r="AV121" s="465"/>
      <c r="AW121" s="465"/>
      <c r="AX121" s="465"/>
      <c r="AY121" s="465"/>
      <c r="AZ121" s="465"/>
      <c r="BA121" s="465"/>
      <c r="BB121" s="465"/>
      <c r="BC121" s="465"/>
    </row>
    <row r="122" spans="2:55" s="164" customFormat="1" ht="20.25" customHeight="1" x14ac:dyDescent="0.2">
      <c r="B122" s="474">
        <v>115</v>
      </c>
      <c r="C122" s="617"/>
      <c r="D122" s="618"/>
      <c r="E122" s="477"/>
      <c r="F122" s="478"/>
      <c r="G122" s="604"/>
      <c r="H122" s="605"/>
      <c r="I122" s="606"/>
      <c r="J122" s="599"/>
      <c r="K122" s="600"/>
      <c r="L122" s="601"/>
      <c r="M122" s="599"/>
      <c r="N122" s="600"/>
      <c r="O122" s="600"/>
      <c r="P122" s="601"/>
      <c r="Q122" s="599"/>
      <c r="R122" s="601"/>
      <c r="S122" s="599"/>
      <c r="T122" s="601"/>
      <c r="U122" s="599"/>
      <c r="V122" s="600"/>
      <c r="W122" s="601"/>
      <c r="X122" s="485"/>
      <c r="Y122" s="486"/>
      <c r="Z122" s="487"/>
      <c r="AA122" s="488"/>
      <c r="AB122" s="375"/>
      <c r="AI122" s="162"/>
      <c r="AJ122" s="162"/>
      <c r="AK122" s="162"/>
      <c r="AL122" s="162"/>
      <c r="AO122" s="465"/>
      <c r="AP122" s="465"/>
      <c r="AQ122" s="465"/>
      <c r="AR122" s="465"/>
      <c r="AS122" s="465"/>
      <c r="AT122" s="465"/>
      <c r="AU122" s="465"/>
      <c r="AV122" s="465"/>
      <c r="AW122" s="465"/>
      <c r="AX122" s="465"/>
      <c r="AY122" s="465"/>
      <c r="AZ122" s="465"/>
      <c r="BA122" s="465"/>
      <c r="BB122" s="465"/>
      <c r="BC122" s="465"/>
    </row>
    <row r="123" spans="2:55" s="164" customFormat="1" ht="20.25" customHeight="1" x14ac:dyDescent="0.2">
      <c r="B123" s="474">
        <v>116</v>
      </c>
      <c r="C123" s="617"/>
      <c r="D123" s="618"/>
      <c r="E123" s="477"/>
      <c r="F123" s="478"/>
      <c r="G123" s="604"/>
      <c r="H123" s="605"/>
      <c r="I123" s="606"/>
      <c r="J123" s="599"/>
      <c r="K123" s="600"/>
      <c r="L123" s="601"/>
      <c r="M123" s="599"/>
      <c r="N123" s="600"/>
      <c r="O123" s="600"/>
      <c r="P123" s="601"/>
      <c r="Q123" s="599"/>
      <c r="R123" s="601"/>
      <c r="S123" s="599"/>
      <c r="T123" s="601"/>
      <c r="U123" s="599"/>
      <c r="V123" s="600"/>
      <c r="W123" s="601"/>
      <c r="X123" s="485"/>
      <c r="Y123" s="486"/>
      <c r="Z123" s="487"/>
      <c r="AA123" s="488"/>
      <c r="AB123" s="375"/>
      <c r="AI123" s="162"/>
      <c r="AJ123" s="162"/>
      <c r="AK123" s="162"/>
      <c r="AL123" s="162"/>
      <c r="AO123" s="465"/>
      <c r="AP123" s="465"/>
      <c r="AQ123" s="465"/>
      <c r="AR123" s="465"/>
      <c r="AS123" s="465"/>
      <c r="AT123" s="465"/>
      <c r="AU123" s="465"/>
      <c r="AV123" s="465"/>
      <c r="AW123" s="465"/>
      <c r="AX123" s="465"/>
      <c r="AY123" s="465"/>
      <c r="AZ123" s="465"/>
      <c r="BA123" s="465"/>
      <c r="BB123" s="465"/>
      <c r="BC123" s="465"/>
    </row>
    <row r="124" spans="2:55" ht="20.25" customHeight="1" x14ac:dyDescent="0.2">
      <c r="B124" s="474">
        <v>117</v>
      </c>
      <c r="C124" s="617"/>
      <c r="D124" s="618"/>
      <c r="E124" s="477"/>
      <c r="F124" s="478"/>
      <c r="G124" s="604"/>
      <c r="H124" s="605"/>
      <c r="I124" s="606"/>
      <c r="J124" s="599"/>
      <c r="K124" s="600"/>
      <c r="L124" s="601"/>
      <c r="M124" s="599"/>
      <c r="N124" s="600"/>
      <c r="O124" s="600"/>
      <c r="P124" s="601"/>
      <c r="Q124" s="599"/>
      <c r="R124" s="601"/>
      <c r="S124" s="599"/>
      <c r="T124" s="601"/>
      <c r="U124" s="599"/>
      <c r="V124" s="600"/>
      <c r="W124" s="601"/>
      <c r="X124" s="485"/>
      <c r="Y124" s="486"/>
      <c r="Z124" s="487"/>
      <c r="AA124" s="488"/>
    </row>
    <row r="125" spans="2:55" ht="20.25" customHeight="1" x14ac:dyDescent="0.2">
      <c r="B125" s="474">
        <v>118</v>
      </c>
      <c r="C125" s="617"/>
      <c r="D125" s="618"/>
      <c r="E125" s="477"/>
      <c r="F125" s="478"/>
      <c r="G125" s="604"/>
      <c r="H125" s="605"/>
      <c r="I125" s="606"/>
      <c r="J125" s="599"/>
      <c r="K125" s="600"/>
      <c r="L125" s="601"/>
      <c r="M125" s="599"/>
      <c r="N125" s="600"/>
      <c r="O125" s="600"/>
      <c r="P125" s="601"/>
      <c r="Q125" s="599"/>
      <c r="R125" s="601"/>
      <c r="S125" s="599"/>
      <c r="T125" s="601"/>
      <c r="U125" s="599"/>
      <c r="V125" s="600"/>
      <c r="W125" s="601"/>
      <c r="X125" s="485"/>
      <c r="Y125" s="486"/>
      <c r="Z125" s="487"/>
      <c r="AA125" s="488"/>
    </row>
    <row r="126" spans="2:55" ht="20.25" customHeight="1" x14ac:dyDescent="0.2">
      <c r="B126" s="474">
        <v>119</v>
      </c>
      <c r="C126" s="617"/>
      <c r="D126" s="618"/>
      <c r="E126" s="477"/>
      <c r="F126" s="478"/>
      <c r="G126" s="604"/>
      <c r="H126" s="605"/>
      <c r="I126" s="606"/>
      <c r="J126" s="599"/>
      <c r="K126" s="600"/>
      <c r="L126" s="601"/>
      <c r="M126" s="599"/>
      <c r="N126" s="600"/>
      <c r="O126" s="600"/>
      <c r="P126" s="601"/>
      <c r="Q126" s="599"/>
      <c r="R126" s="601"/>
      <c r="S126" s="599"/>
      <c r="T126" s="601"/>
      <c r="U126" s="599"/>
      <c r="V126" s="600"/>
      <c r="W126" s="601"/>
      <c r="X126" s="485"/>
      <c r="Y126" s="486"/>
      <c r="Z126" s="487"/>
      <c r="AA126" s="488"/>
    </row>
    <row r="127" spans="2:55" ht="20.25" customHeight="1" x14ac:dyDescent="0.2">
      <c r="B127" s="474">
        <v>120</v>
      </c>
      <c r="C127" s="617"/>
      <c r="D127" s="618"/>
      <c r="E127" s="477"/>
      <c r="F127" s="478"/>
      <c r="G127" s="604"/>
      <c r="H127" s="605"/>
      <c r="I127" s="606"/>
      <c r="J127" s="599"/>
      <c r="K127" s="600"/>
      <c r="L127" s="601"/>
      <c r="M127" s="599"/>
      <c r="N127" s="600"/>
      <c r="O127" s="600"/>
      <c r="P127" s="601"/>
      <c r="Q127" s="599"/>
      <c r="R127" s="601"/>
      <c r="S127" s="599"/>
      <c r="T127" s="601"/>
      <c r="U127" s="599"/>
      <c r="V127" s="600"/>
      <c r="W127" s="601"/>
      <c r="X127" s="485"/>
      <c r="Y127" s="486"/>
      <c r="Z127" s="487"/>
      <c r="AA127" s="488"/>
    </row>
    <row r="128" spans="2:55" ht="20.25" customHeight="1" x14ac:dyDescent="0.2">
      <c r="B128" s="474">
        <v>121</v>
      </c>
      <c r="C128" s="617"/>
      <c r="D128" s="618"/>
      <c r="E128" s="477"/>
      <c r="F128" s="478"/>
      <c r="G128" s="604"/>
      <c r="H128" s="605"/>
      <c r="I128" s="606"/>
      <c r="J128" s="599"/>
      <c r="K128" s="600"/>
      <c r="L128" s="601"/>
      <c r="M128" s="599"/>
      <c r="N128" s="600"/>
      <c r="O128" s="600"/>
      <c r="P128" s="601"/>
      <c r="Q128" s="599"/>
      <c r="R128" s="601"/>
      <c r="S128" s="599"/>
      <c r="T128" s="601"/>
      <c r="U128" s="599"/>
      <c r="V128" s="600"/>
      <c r="W128" s="601"/>
      <c r="X128" s="485"/>
      <c r="Y128" s="486"/>
      <c r="Z128" s="487"/>
      <c r="AA128" s="488"/>
    </row>
    <row r="129" spans="2:27" ht="20.25" customHeight="1" x14ac:dyDescent="0.2">
      <c r="B129" s="474">
        <v>122</v>
      </c>
      <c r="C129" s="617"/>
      <c r="D129" s="618"/>
      <c r="E129" s="477"/>
      <c r="F129" s="478"/>
      <c r="G129" s="604"/>
      <c r="H129" s="605"/>
      <c r="I129" s="606"/>
      <c r="J129" s="599"/>
      <c r="K129" s="600"/>
      <c r="L129" s="601"/>
      <c r="M129" s="599"/>
      <c r="N129" s="600"/>
      <c r="O129" s="600"/>
      <c r="P129" s="601"/>
      <c r="Q129" s="599"/>
      <c r="R129" s="601"/>
      <c r="S129" s="599"/>
      <c r="T129" s="601"/>
      <c r="U129" s="599"/>
      <c r="V129" s="600"/>
      <c r="W129" s="601"/>
      <c r="X129" s="485"/>
      <c r="Y129" s="486"/>
      <c r="Z129" s="487"/>
      <c r="AA129" s="488"/>
    </row>
    <row r="130" spans="2:27" ht="20.25" customHeight="1" x14ac:dyDescent="0.2">
      <c r="B130" s="474">
        <v>123</v>
      </c>
      <c r="C130" s="617"/>
      <c r="D130" s="618"/>
      <c r="E130" s="477"/>
      <c r="F130" s="478"/>
      <c r="G130" s="604"/>
      <c r="H130" s="605"/>
      <c r="I130" s="606"/>
      <c r="J130" s="599"/>
      <c r="K130" s="600"/>
      <c r="L130" s="601"/>
      <c r="M130" s="599"/>
      <c r="N130" s="600"/>
      <c r="O130" s="600"/>
      <c r="P130" s="601"/>
      <c r="Q130" s="599"/>
      <c r="R130" s="601"/>
      <c r="S130" s="599"/>
      <c r="T130" s="601"/>
      <c r="U130" s="599"/>
      <c r="V130" s="600"/>
      <c r="W130" s="601"/>
      <c r="X130" s="485"/>
      <c r="Y130" s="486"/>
      <c r="Z130" s="487"/>
      <c r="AA130" s="488"/>
    </row>
    <row r="131" spans="2:27" ht="20.25" customHeight="1" x14ac:dyDescent="0.2">
      <c r="B131" s="474">
        <v>124</v>
      </c>
      <c r="C131" s="617"/>
      <c r="D131" s="618"/>
      <c r="E131" s="477"/>
      <c r="F131" s="478"/>
      <c r="G131" s="604"/>
      <c r="H131" s="605"/>
      <c r="I131" s="606"/>
      <c r="J131" s="599"/>
      <c r="K131" s="600"/>
      <c r="L131" s="601"/>
      <c r="M131" s="599"/>
      <c r="N131" s="600"/>
      <c r="O131" s="600"/>
      <c r="P131" s="601"/>
      <c r="Q131" s="599"/>
      <c r="R131" s="601"/>
      <c r="S131" s="599"/>
      <c r="T131" s="601"/>
      <c r="U131" s="599"/>
      <c r="V131" s="600"/>
      <c r="W131" s="601"/>
      <c r="X131" s="485"/>
      <c r="Y131" s="486"/>
      <c r="Z131" s="487"/>
      <c r="AA131" s="488"/>
    </row>
    <row r="132" spans="2:27" ht="20.25" customHeight="1" x14ac:dyDescent="0.2">
      <c r="B132" s="474">
        <v>125</v>
      </c>
      <c r="C132" s="617"/>
      <c r="D132" s="618"/>
      <c r="E132" s="477"/>
      <c r="F132" s="478"/>
      <c r="G132" s="604"/>
      <c r="H132" s="605"/>
      <c r="I132" s="606"/>
      <c r="J132" s="599"/>
      <c r="K132" s="600"/>
      <c r="L132" s="601"/>
      <c r="M132" s="599"/>
      <c r="N132" s="600"/>
      <c r="O132" s="600"/>
      <c r="P132" s="601"/>
      <c r="Q132" s="599"/>
      <c r="R132" s="601"/>
      <c r="S132" s="599"/>
      <c r="T132" s="601"/>
      <c r="U132" s="599"/>
      <c r="V132" s="600"/>
      <c r="W132" s="601"/>
      <c r="X132" s="485"/>
      <c r="Y132" s="486"/>
      <c r="Z132" s="487"/>
      <c r="AA132" s="488"/>
    </row>
    <row r="133" spans="2:27" ht="20.25" customHeight="1" x14ac:dyDescent="0.2">
      <c r="B133" s="474">
        <v>126</v>
      </c>
      <c r="C133" s="617"/>
      <c r="D133" s="618"/>
      <c r="E133" s="477"/>
      <c r="F133" s="478"/>
      <c r="G133" s="604"/>
      <c r="H133" s="605"/>
      <c r="I133" s="606"/>
      <c r="J133" s="599"/>
      <c r="K133" s="600"/>
      <c r="L133" s="601"/>
      <c r="M133" s="599"/>
      <c r="N133" s="600"/>
      <c r="O133" s="600"/>
      <c r="P133" s="601"/>
      <c r="Q133" s="599"/>
      <c r="R133" s="601"/>
      <c r="S133" s="599"/>
      <c r="T133" s="601"/>
      <c r="U133" s="599"/>
      <c r="V133" s="600"/>
      <c r="W133" s="601"/>
      <c r="X133" s="485"/>
      <c r="Y133" s="486"/>
      <c r="Z133" s="487"/>
      <c r="AA133" s="488"/>
    </row>
    <row r="134" spans="2:27" ht="20.25" customHeight="1" x14ac:dyDescent="0.2">
      <c r="B134" s="474">
        <v>127</v>
      </c>
      <c r="C134" s="617"/>
      <c r="D134" s="618"/>
      <c r="E134" s="477"/>
      <c r="F134" s="478"/>
      <c r="G134" s="604"/>
      <c r="H134" s="605"/>
      <c r="I134" s="606"/>
      <c r="J134" s="599"/>
      <c r="K134" s="600"/>
      <c r="L134" s="601"/>
      <c r="M134" s="599"/>
      <c r="N134" s="600"/>
      <c r="O134" s="600"/>
      <c r="P134" s="601"/>
      <c r="Q134" s="599"/>
      <c r="R134" s="601"/>
      <c r="S134" s="599"/>
      <c r="T134" s="601"/>
      <c r="U134" s="599"/>
      <c r="V134" s="600"/>
      <c r="W134" s="601"/>
      <c r="X134" s="485"/>
      <c r="Y134" s="486"/>
      <c r="Z134" s="487"/>
      <c r="AA134" s="488"/>
    </row>
    <row r="135" spans="2:27" ht="20.25" customHeight="1" x14ac:dyDescent="0.2">
      <c r="B135" s="474">
        <v>128</v>
      </c>
      <c r="C135" s="617"/>
      <c r="D135" s="618"/>
      <c r="E135" s="477"/>
      <c r="F135" s="478"/>
      <c r="G135" s="604"/>
      <c r="H135" s="605"/>
      <c r="I135" s="606"/>
      <c r="J135" s="599"/>
      <c r="K135" s="600"/>
      <c r="L135" s="601"/>
      <c r="M135" s="599"/>
      <c r="N135" s="600"/>
      <c r="O135" s="600"/>
      <c r="P135" s="601"/>
      <c r="Q135" s="599"/>
      <c r="R135" s="601"/>
      <c r="S135" s="599"/>
      <c r="T135" s="601"/>
      <c r="U135" s="599"/>
      <c r="V135" s="600"/>
      <c r="W135" s="601"/>
      <c r="X135" s="485"/>
      <c r="Y135" s="486"/>
      <c r="Z135" s="487"/>
      <c r="AA135" s="488"/>
    </row>
    <row r="136" spans="2:27" ht="20.25" customHeight="1" x14ac:dyDescent="0.2">
      <c r="B136" s="474">
        <v>129</v>
      </c>
      <c r="C136" s="617"/>
      <c r="D136" s="618"/>
      <c r="E136" s="477"/>
      <c r="F136" s="478"/>
      <c r="G136" s="604"/>
      <c r="H136" s="605"/>
      <c r="I136" s="606"/>
      <c r="J136" s="599"/>
      <c r="K136" s="600"/>
      <c r="L136" s="601"/>
      <c r="M136" s="599"/>
      <c r="N136" s="600"/>
      <c r="O136" s="600"/>
      <c r="P136" s="601"/>
      <c r="Q136" s="599"/>
      <c r="R136" s="601"/>
      <c r="S136" s="599"/>
      <c r="T136" s="601"/>
      <c r="U136" s="599"/>
      <c r="V136" s="600"/>
      <c r="W136" s="601"/>
      <c r="X136" s="485"/>
      <c r="Y136" s="486"/>
      <c r="Z136" s="487"/>
      <c r="AA136" s="488"/>
    </row>
    <row r="137" spans="2:27" ht="20.25" customHeight="1" x14ac:dyDescent="0.2">
      <c r="B137" s="474">
        <v>130</v>
      </c>
      <c r="C137" s="617"/>
      <c r="D137" s="618"/>
      <c r="E137" s="477"/>
      <c r="F137" s="478"/>
      <c r="G137" s="604"/>
      <c r="H137" s="605"/>
      <c r="I137" s="606"/>
      <c r="J137" s="599"/>
      <c r="K137" s="600"/>
      <c r="L137" s="601"/>
      <c r="M137" s="599"/>
      <c r="N137" s="600"/>
      <c r="O137" s="600"/>
      <c r="P137" s="601"/>
      <c r="Q137" s="599"/>
      <c r="R137" s="601"/>
      <c r="S137" s="599"/>
      <c r="T137" s="601"/>
      <c r="U137" s="599"/>
      <c r="V137" s="600"/>
      <c r="W137" s="601"/>
      <c r="X137" s="485"/>
      <c r="Y137" s="486"/>
      <c r="Z137" s="487"/>
      <c r="AA137" s="488"/>
    </row>
    <row r="138" spans="2:27" ht="20.25" customHeight="1" x14ac:dyDescent="0.2">
      <c r="B138" s="474">
        <v>131</v>
      </c>
      <c r="C138" s="617"/>
      <c r="D138" s="618"/>
      <c r="E138" s="477"/>
      <c r="F138" s="478"/>
      <c r="G138" s="604"/>
      <c r="H138" s="605"/>
      <c r="I138" s="606"/>
      <c r="J138" s="599"/>
      <c r="K138" s="600"/>
      <c r="L138" s="601"/>
      <c r="M138" s="599"/>
      <c r="N138" s="600"/>
      <c r="O138" s="600"/>
      <c r="P138" s="601"/>
      <c r="Q138" s="599"/>
      <c r="R138" s="601"/>
      <c r="S138" s="599"/>
      <c r="T138" s="601"/>
      <c r="U138" s="599"/>
      <c r="V138" s="600"/>
      <c r="W138" s="601"/>
      <c r="X138" s="485"/>
      <c r="Y138" s="486"/>
      <c r="Z138" s="487"/>
      <c r="AA138" s="488"/>
    </row>
    <row r="139" spans="2:27" ht="20.25" customHeight="1" x14ac:dyDescent="0.2">
      <c r="B139" s="474">
        <v>132</v>
      </c>
      <c r="C139" s="617"/>
      <c r="D139" s="618"/>
      <c r="E139" s="477"/>
      <c r="F139" s="478"/>
      <c r="G139" s="604"/>
      <c r="H139" s="605"/>
      <c r="I139" s="606"/>
      <c r="J139" s="599"/>
      <c r="K139" s="600"/>
      <c r="L139" s="601"/>
      <c r="M139" s="599"/>
      <c r="N139" s="600"/>
      <c r="O139" s="600"/>
      <c r="P139" s="601"/>
      <c r="Q139" s="599"/>
      <c r="R139" s="601"/>
      <c r="S139" s="599"/>
      <c r="T139" s="601"/>
      <c r="U139" s="599"/>
      <c r="V139" s="600"/>
      <c r="W139" s="601"/>
      <c r="X139" s="485"/>
      <c r="Y139" s="486"/>
      <c r="Z139" s="487"/>
      <c r="AA139" s="488"/>
    </row>
    <row r="140" spans="2:27" ht="20.25" customHeight="1" x14ac:dyDescent="0.2">
      <c r="B140" s="474">
        <v>133</v>
      </c>
      <c r="C140" s="617"/>
      <c r="D140" s="618"/>
      <c r="E140" s="477"/>
      <c r="F140" s="478"/>
      <c r="G140" s="604"/>
      <c r="H140" s="605"/>
      <c r="I140" s="606"/>
      <c r="J140" s="599"/>
      <c r="K140" s="600"/>
      <c r="L140" s="601"/>
      <c r="M140" s="599"/>
      <c r="N140" s="600"/>
      <c r="O140" s="600"/>
      <c r="P140" s="601"/>
      <c r="Q140" s="599"/>
      <c r="R140" s="601"/>
      <c r="S140" s="599"/>
      <c r="T140" s="601"/>
      <c r="U140" s="599"/>
      <c r="V140" s="600"/>
      <c r="W140" s="601"/>
      <c r="X140" s="485"/>
      <c r="Y140" s="486"/>
      <c r="Z140" s="487"/>
      <c r="AA140" s="488"/>
    </row>
    <row r="141" spans="2:27" ht="20.25" customHeight="1" x14ac:dyDescent="0.2">
      <c r="B141" s="474">
        <v>134</v>
      </c>
      <c r="C141" s="617"/>
      <c r="D141" s="618"/>
      <c r="E141" s="477"/>
      <c r="F141" s="478"/>
      <c r="G141" s="604"/>
      <c r="H141" s="605"/>
      <c r="I141" s="606"/>
      <c r="J141" s="599"/>
      <c r="K141" s="600"/>
      <c r="L141" s="601"/>
      <c r="M141" s="599"/>
      <c r="N141" s="600"/>
      <c r="O141" s="600"/>
      <c r="P141" s="601"/>
      <c r="Q141" s="599"/>
      <c r="R141" s="601"/>
      <c r="S141" s="599"/>
      <c r="T141" s="601"/>
      <c r="U141" s="599"/>
      <c r="V141" s="600"/>
      <c r="W141" s="601"/>
      <c r="X141" s="485"/>
      <c r="Y141" s="486"/>
      <c r="Z141" s="487"/>
      <c r="AA141" s="488"/>
    </row>
    <row r="142" spans="2:27" ht="20.25" customHeight="1" x14ac:dyDescent="0.2">
      <c r="B142" s="474">
        <v>135</v>
      </c>
      <c r="C142" s="617"/>
      <c r="D142" s="618"/>
      <c r="E142" s="477"/>
      <c r="F142" s="478"/>
      <c r="G142" s="604"/>
      <c r="H142" s="605"/>
      <c r="I142" s="606"/>
      <c r="J142" s="599"/>
      <c r="K142" s="600"/>
      <c r="L142" s="601"/>
      <c r="M142" s="599"/>
      <c r="N142" s="600"/>
      <c r="O142" s="600"/>
      <c r="P142" s="601"/>
      <c r="Q142" s="599"/>
      <c r="R142" s="601"/>
      <c r="S142" s="599"/>
      <c r="T142" s="601"/>
      <c r="U142" s="599"/>
      <c r="V142" s="600"/>
      <c r="W142" s="601"/>
      <c r="X142" s="485"/>
      <c r="Y142" s="486"/>
      <c r="Z142" s="487"/>
      <c r="AA142" s="488"/>
    </row>
    <row r="143" spans="2:27" ht="20.25" customHeight="1" x14ac:dyDescent="0.2">
      <c r="B143" s="474">
        <v>136</v>
      </c>
      <c r="C143" s="617"/>
      <c r="D143" s="618"/>
      <c r="E143" s="477"/>
      <c r="F143" s="478"/>
      <c r="G143" s="604"/>
      <c r="H143" s="605"/>
      <c r="I143" s="606"/>
      <c r="J143" s="599"/>
      <c r="K143" s="600"/>
      <c r="L143" s="601"/>
      <c r="M143" s="599"/>
      <c r="N143" s="600"/>
      <c r="O143" s="600"/>
      <c r="P143" s="601"/>
      <c r="Q143" s="599"/>
      <c r="R143" s="601"/>
      <c r="S143" s="599"/>
      <c r="T143" s="601"/>
      <c r="U143" s="599"/>
      <c r="V143" s="600"/>
      <c r="W143" s="601"/>
      <c r="X143" s="485"/>
      <c r="Y143" s="486"/>
      <c r="Z143" s="487"/>
      <c r="AA143" s="488"/>
    </row>
    <row r="144" spans="2:27" ht="20.25" customHeight="1" x14ac:dyDescent="0.2">
      <c r="B144" s="474">
        <v>137</v>
      </c>
      <c r="C144" s="617"/>
      <c r="D144" s="618"/>
      <c r="E144" s="477"/>
      <c r="F144" s="478"/>
      <c r="G144" s="604"/>
      <c r="H144" s="605"/>
      <c r="I144" s="606"/>
      <c r="J144" s="599"/>
      <c r="K144" s="600"/>
      <c r="L144" s="601"/>
      <c r="M144" s="599"/>
      <c r="N144" s="600"/>
      <c r="O144" s="600"/>
      <c r="P144" s="601"/>
      <c r="Q144" s="599"/>
      <c r="R144" s="601"/>
      <c r="S144" s="599"/>
      <c r="T144" s="601"/>
      <c r="U144" s="599"/>
      <c r="V144" s="600"/>
      <c r="W144" s="601"/>
      <c r="X144" s="485"/>
      <c r="Y144" s="486"/>
      <c r="Z144" s="487"/>
      <c r="AA144" s="488"/>
    </row>
    <row r="145" spans="2:27" ht="20.25" customHeight="1" x14ac:dyDescent="0.2">
      <c r="B145" s="474">
        <v>138</v>
      </c>
      <c r="C145" s="617"/>
      <c r="D145" s="618"/>
      <c r="E145" s="477"/>
      <c r="F145" s="478"/>
      <c r="G145" s="604"/>
      <c r="H145" s="605"/>
      <c r="I145" s="606"/>
      <c r="J145" s="599"/>
      <c r="K145" s="600"/>
      <c r="L145" s="601"/>
      <c r="M145" s="599"/>
      <c r="N145" s="600"/>
      <c r="O145" s="600"/>
      <c r="P145" s="601"/>
      <c r="Q145" s="599"/>
      <c r="R145" s="601"/>
      <c r="S145" s="599"/>
      <c r="T145" s="601"/>
      <c r="U145" s="599"/>
      <c r="V145" s="600"/>
      <c r="W145" s="601"/>
      <c r="X145" s="485"/>
      <c r="Y145" s="486"/>
      <c r="Z145" s="487"/>
      <c r="AA145" s="488"/>
    </row>
    <row r="146" spans="2:27" ht="20.25" customHeight="1" x14ac:dyDescent="0.2">
      <c r="B146" s="474">
        <v>139</v>
      </c>
      <c r="C146" s="617"/>
      <c r="D146" s="618"/>
      <c r="E146" s="477"/>
      <c r="F146" s="478"/>
      <c r="G146" s="604"/>
      <c r="H146" s="605"/>
      <c r="I146" s="606"/>
      <c r="J146" s="599"/>
      <c r="K146" s="600"/>
      <c r="L146" s="601"/>
      <c r="M146" s="599"/>
      <c r="N146" s="600"/>
      <c r="O146" s="600"/>
      <c r="P146" s="601"/>
      <c r="Q146" s="599"/>
      <c r="R146" s="601"/>
      <c r="S146" s="599"/>
      <c r="T146" s="601"/>
      <c r="U146" s="599"/>
      <c r="V146" s="600"/>
      <c r="W146" s="601"/>
      <c r="X146" s="485"/>
      <c r="Y146" s="486"/>
      <c r="Z146" s="487"/>
      <c r="AA146" s="488"/>
    </row>
    <row r="147" spans="2:27" ht="20.25" customHeight="1" x14ac:dyDescent="0.2">
      <c r="B147" s="474">
        <v>140</v>
      </c>
      <c r="C147" s="617"/>
      <c r="D147" s="618"/>
      <c r="E147" s="477"/>
      <c r="F147" s="478"/>
      <c r="G147" s="604"/>
      <c r="H147" s="605"/>
      <c r="I147" s="606"/>
      <c r="J147" s="599"/>
      <c r="K147" s="600"/>
      <c r="L147" s="601"/>
      <c r="M147" s="599"/>
      <c r="N147" s="600"/>
      <c r="O147" s="600"/>
      <c r="P147" s="601"/>
      <c r="Q147" s="599"/>
      <c r="R147" s="601"/>
      <c r="S147" s="599"/>
      <c r="T147" s="601"/>
      <c r="U147" s="599"/>
      <c r="V147" s="600"/>
      <c r="W147" s="601"/>
      <c r="X147" s="485"/>
      <c r="Y147" s="486"/>
      <c r="Z147" s="487"/>
      <c r="AA147" s="488"/>
    </row>
    <row r="148" spans="2:27" ht="20.25" customHeight="1" x14ac:dyDescent="0.2">
      <c r="B148" s="474">
        <v>141</v>
      </c>
      <c r="C148" s="617"/>
      <c r="D148" s="618"/>
      <c r="E148" s="477"/>
      <c r="F148" s="478"/>
      <c r="G148" s="604"/>
      <c r="H148" s="605"/>
      <c r="I148" s="606"/>
      <c r="J148" s="599"/>
      <c r="K148" s="600"/>
      <c r="L148" s="601"/>
      <c r="M148" s="599"/>
      <c r="N148" s="600"/>
      <c r="O148" s="600"/>
      <c r="P148" s="601"/>
      <c r="Q148" s="599"/>
      <c r="R148" s="601"/>
      <c r="S148" s="599"/>
      <c r="T148" s="601"/>
      <c r="U148" s="599"/>
      <c r="V148" s="600"/>
      <c r="W148" s="601"/>
      <c r="X148" s="485"/>
      <c r="Y148" s="486"/>
      <c r="Z148" s="487"/>
      <c r="AA148" s="488"/>
    </row>
    <row r="149" spans="2:27" ht="20.25" customHeight="1" x14ac:dyDescent="0.2">
      <c r="B149" s="474">
        <v>142</v>
      </c>
      <c r="C149" s="617"/>
      <c r="D149" s="618"/>
      <c r="E149" s="477"/>
      <c r="F149" s="478"/>
      <c r="G149" s="604"/>
      <c r="H149" s="605"/>
      <c r="I149" s="606"/>
      <c r="J149" s="599"/>
      <c r="K149" s="600"/>
      <c r="L149" s="601"/>
      <c r="M149" s="599"/>
      <c r="N149" s="600"/>
      <c r="O149" s="600"/>
      <c r="P149" s="601"/>
      <c r="Q149" s="599"/>
      <c r="R149" s="601"/>
      <c r="S149" s="599"/>
      <c r="T149" s="601"/>
      <c r="U149" s="599"/>
      <c r="V149" s="600"/>
      <c r="W149" s="601"/>
      <c r="X149" s="485"/>
      <c r="Y149" s="486"/>
      <c r="Z149" s="487"/>
      <c r="AA149" s="488"/>
    </row>
    <row r="150" spans="2:27" ht="20.25" customHeight="1" x14ac:dyDescent="0.2">
      <c r="B150" s="474">
        <v>143</v>
      </c>
      <c r="C150" s="617"/>
      <c r="D150" s="618"/>
      <c r="E150" s="477"/>
      <c r="F150" s="478"/>
      <c r="G150" s="604"/>
      <c r="H150" s="605"/>
      <c r="I150" s="606"/>
      <c r="J150" s="599"/>
      <c r="K150" s="600"/>
      <c r="L150" s="601"/>
      <c r="M150" s="599"/>
      <c r="N150" s="600"/>
      <c r="O150" s="600"/>
      <c r="P150" s="601"/>
      <c r="Q150" s="599"/>
      <c r="R150" s="601"/>
      <c r="S150" s="599"/>
      <c r="T150" s="601"/>
      <c r="U150" s="599"/>
      <c r="V150" s="600"/>
      <c r="W150" s="601"/>
      <c r="X150" s="485"/>
      <c r="Y150" s="486"/>
      <c r="Z150" s="487"/>
      <c r="AA150" s="488"/>
    </row>
    <row r="151" spans="2:27" ht="20.25" customHeight="1" x14ac:dyDescent="0.2">
      <c r="B151" s="474">
        <v>144</v>
      </c>
      <c r="C151" s="617"/>
      <c r="D151" s="618"/>
      <c r="E151" s="477"/>
      <c r="F151" s="478"/>
      <c r="G151" s="604"/>
      <c r="H151" s="605"/>
      <c r="I151" s="606"/>
      <c r="J151" s="599"/>
      <c r="K151" s="600"/>
      <c r="L151" s="601"/>
      <c r="M151" s="599"/>
      <c r="N151" s="600"/>
      <c r="O151" s="600"/>
      <c r="P151" s="601"/>
      <c r="Q151" s="599"/>
      <c r="R151" s="601"/>
      <c r="S151" s="599"/>
      <c r="T151" s="601"/>
      <c r="U151" s="599"/>
      <c r="V151" s="600"/>
      <c r="W151" s="601"/>
      <c r="X151" s="485"/>
      <c r="Y151" s="486"/>
      <c r="Z151" s="487"/>
      <c r="AA151" s="488"/>
    </row>
    <row r="152" spans="2:27" ht="20.25" customHeight="1" x14ac:dyDescent="0.2">
      <c r="B152" s="474">
        <v>145</v>
      </c>
      <c r="C152" s="617"/>
      <c r="D152" s="618"/>
      <c r="E152" s="477"/>
      <c r="F152" s="478"/>
      <c r="G152" s="604"/>
      <c r="H152" s="605"/>
      <c r="I152" s="606"/>
      <c r="J152" s="599"/>
      <c r="K152" s="600"/>
      <c r="L152" s="601"/>
      <c r="M152" s="599"/>
      <c r="N152" s="600"/>
      <c r="O152" s="600"/>
      <c r="P152" s="601"/>
      <c r="Q152" s="599"/>
      <c r="R152" s="601"/>
      <c r="S152" s="599"/>
      <c r="T152" s="601"/>
      <c r="U152" s="599"/>
      <c r="V152" s="600"/>
      <c r="W152" s="601"/>
      <c r="X152" s="485"/>
      <c r="Y152" s="486"/>
      <c r="Z152" s="487"/>
      <c r="AA152" s="488"/>
    </row>
    <row r="153" spans="2:27" ht="20.25" customHeight="1" x14ac:dyDescent="0.2">
      <c r="B153" s="474">
        <v>146</v>
      </c>
      <c r="C153" s="617"/>
      <c r="D153" s="618"/>
      <c r="E153" s="477"/>
      <c r="F153" s="478"/>
      <c r="G153" s="604"/>
      <c r="H153" s="605"/>
      <c r="I153" s="606"/>
      <c r="J153" s="599"/>
      <c r="K153" s="600"/>
      <c r="L153" s="601"/>
      <c r="M153" s="599"/>
      <c r="N153" s="600"/>
      <c r="O153" s="600"/>
      <c r="P153" s="601"/>
      <c r="Q153" s="599"/>
      <c r="R153" s="601"/>
      <c r="S153" s="599"/>
      <c r="T153" s="601"/>
      <c r="U153" s="599"/>
      <c r="V153" s="600"/>
      <c r="W153" s="601"/>
      <c r="X153" s="485"/>
      <c r="Y153" s="486"/>
      <c r="Z153" s="487"/>
      <c r="AA153" s="488"/>
    </row>
    <row r="154" spans="2:27" ht="20.25" customHeight="1" x14ac:dyDescent="0.2">
      <c r="B154" s="474">
        <v>147</v>
      </c>
      <c r="C154" s="617"/>
      <c r="D154" s="618"/>
      <c r="E154" s="477"/>
      <c r="F154" s="478"/>
      <c r="G154" s="604"/>
      <c r="H154" s="605"/>
      <c r="I154" s="606"/>
      <c r="J154" s="599"/>
      <c r="K154" s="600"/>
      <c r="L154" s="601"/>
      <c r="M154" s="599"/>
      <c r="N154" s="600"/>
      <c r="O154" s="600"/>
      <c r="P154" s="601"/>
      <c r="Q154" s="599"/>
      <c r="R154" s="601"/>
      <c r="S154" s="599"/>
      <c r="T154" s="601"/>
      <c r="U154" s="599"/>
      <c r="V154" s="600"/>
      <c r="W154" s="601"/>
      <c r="X154" s="485"/>
      <c r="Y154" s="486"/>
      <c r="Z154" s="487"/>
      <c r="AA154" s="488"/>
    </row>
    <row r="155" spans="2:27" ht="20.25" customHeight="1" x14ac:dyDescent="0.2">
      <c r="B155" s="474">
        <v>148</v>
      </c>
      <c r="C155" s="617"/>
      <c r="D155" s="618"/>
      <c r="E155" s="477"/>
      <c r="F155" s="478"/>
      <c r="G155" s="604"/>
      <c r="H155" s="605"/>
      <c r="I155" s="606"/>
      <c r="J155" s="599"/>
      <c r="K155" s="600"/>
      <c r="L155" s="601"/>
      <c r="M155" s="599"/>
      <c r="N155" s="600"/>
      <c r="O155" s="600"/>
      <c r="P155" s="601"/>
      <c r="Q155" s="599"/>
      <c r="R155" s="601"/>
      <c r="S155" s="599"/>
      <c r="T155" s="601"/>
      <c r="U155" s="599"/>
      <c r="V155" s="600"/>
      <c r="W155" s="601"/>
      <c r="X155" s="485"/>
      <c r="Y155" s="486"/>
      <c r="Z155" s="487"/>
      <c r="AA155" s="488"/>
    </row>
    <row r="156" spans="2:27" ht="20.25" customHeight="1" x14ac:dyDescent="0.2">
      <c r="B156" s="474">
        <v>149</v>
      </c>
      <c r="C156" s="617"/>
      <c r="D156" s="618"/>
      <c r="E156" s="477"/>
      <c r="F156" s="478"/>
      <c r="G156" s="604"/>
      <c r="H156" s="605"/>
      <c r="I156" s="606"/>
      <c r="J156" s="599"/>
      <c r="K156" s="600"/>
      <c r="L156" s="601"/>
      <c r="M156" s="599"/>
      <c r="N156" s="600"/>
      <c r="O156" s="600"/>
      <c r="P156" s="601"/>
      <c r="Q156" s="599"/>
      <c r="R156" s="601"/>
      <c r="S156" s="599"/>
      <c r="T156" s="601"/>
      <c r="U156" s="599"/>
      <c r="V156" s="600"/>
      <c r="W156" s="601"/>
      <c r="X156" s="485"/>
      <c r="Y156" s="486"/>
      <c r="Z156" s="487"/>
      <c r="AA156" s="488"/>
    </row>
    <row r="157" spans="2:27" ht="20.25" customHeight="1" x14ac:dyDescent="0.2">
      <c r="B157" s="474">
        <v>150</v>
      </c>
      <c r="C157" s="617"/>
      <c r="D157" s="618"/>
      <c r="E157" s="477"/>
      <c r="F157" s="478"/>
      <c r="G157" s="604"/>
      <c r="H157" s="605"/>
      <c r="I157" s="606"/>
      <c r="J157" s="599"/>
      <c r="K157" s="600"/>
      <c r="L157" s="601"/>
      <c r="M157" s="599"/>
      <c r="N157" s="600"/>
      <c r="O157" s="600"/>
      <c r="P157" s="601"/>
      <c r="Q157" s="599"/>
      <c r="R157" s="601"/>
      <c r="S157" s="599"/>
      <c r="T157" s="601"/>
      <c r="U157" s="599"/>
      <c r="V157" s="600"/>
      <c r="W157" s="601"/>
      <c r="X157" s="485"/>
      <c r="Y157" s="486"/>
      <c r="Z157" s="487"/>
      <c r="AA157" s="488"/>
    </row>
    <row r="158" spans="2:27" ht="20.25" customHeight="1" x14ac:dyDescent="0.2">
      <c r="B158" s="474">
        <v>151</v>
      </c>
      <c r="C158" s="617"/>
      <c r="D158" s="618"/>
      <c r="E158" s="477"/>
      <c r="F158" s="478"/>
      <c r="G158" s="604"/>
      <c r="H158" s="605"/>
      <c r="I158" s="606"/>
      <c r="J158" s="599"/>
      <c r="K158" s="600"/>
      <c r="L158" s="601"/>
      <c r="M158" s="599"/>
      <c r="N158" s="600"/>
      <c r="O158" s="600"/>
      <c r="P158" s="601"/>
      <c r="Q158" s="599"/>
      <c r="R158" s="601"/>
      <c r="S158" s="599"/>
      <c r="T158" s="601"/>
      <c r="U158" s="599"/>
      <c r="V158" s="600"/>
      <c r="W158" s="601"/>
      <c r="X158" s="485"/>
      <c r="Y158" s="486"/>
      <c r="Z158" s="487"/>
      <c r="AA158" s="488"/>
    </row>
    <row r="159" spans="2:27" ht="20.25" customHeight="1" x14ac:dyDescent="0.2">
      <c r="B159" s="474">
        <v>152</v>
      </c>
      <c r="C159" s="617"/>
      <c r="D159" s="618"/>
      <c r="E159" s="477"/>
      <c r="F159" s="478"/>
      <c r="G159" s="604"/>
      <c r="H159" s="605"/>
      <c r="I159" s="606"/>
      <c r="J159" s="599"/>
      <c r="K159" s="600"/>
      <c r="L159" s="601"/>
      <c r="M159" s="599"/>
      <c r="N159" s="600"/>
      <c r="O159" s="600"/>
      <c r="P159" s="601"/>
      <c r="Q159" s="599"/>
      <c r="R159" s="601"/>
      <c r="S159" s="599"/>
      <c r="T159" s="601"/>
      <c r="U159" s="599"/>
      <c r="V159" s="600"/>
      <c r="W159" s="601"/>
      <c r="X159" s="485"/>
      <c r="Y159" s="486"/>
      <c r="Z159" s="487"/>
      <c r="AA159" s="488"/>
    </row>
    <row r="160" spans="2:27" ht="20.25" customHeight="1" x14ac:dyDescent="0.2">
      <c r="B160" s="474">
        <v>153</v>
      </c>
      <c r="C160" s="617"/>
      <c r="D160" s="618"/>
      <c r="E160" s="477"/>
      <c r="F160" s="478"/>
      <c r="G160" s="604"/>
      <c r="H160" s="605"/>
      <c r="I160" s="606"/>
      <c r="J160" s="599"/>
      <c r="K160" s="600"/>
      <c r="L160" s="601"/>
      <c r="M160" s="599"/>
      <c r="N160" s="600"/>
      <c r="O160" s="600"/>
      <c r="P160" s="601"/>
      <c r="Q160" s="599"/>
      <c r="R160" s="601"/>
      <c r="S160" s="599"/>
      <c r="T160" s="601"/>
      <c r="U160" s="599"/>
      <c r="V160" s="600"/>
      <c r="W160" s="601"/>
      <c r="X160" s="485"/>
      <c r="Y160" s="486"/>
      <c r="Z160" s="487"/>
      <c r="AA160" s="488"/>
    </row>
    <row r="161" spans="2:27" ht="20.25" customHeight="1" x14ac:dyDescent="0.2">
      <c r="B161" s="474">
        <v>154</v>
      </c>
      <c r="C161" s="617"/>
      <c r="D161" s="618"/>
      <c r="E161" s="477"/>
      <c r="F161" s="478"/>
      <c r="G161" s="604"/>
      <c r="H161" s="605"/>
      <c r="I161" s="606"/>
      <c r="J161" s="599"/>
      <c r="K161" s="600"/>
      <c r="L161" s="601"/>
      <c r="M161" s="599"/>
      <c r="N161" s="600"/>
      <c r="O161" s="600"/>
      <c r="P161" s="601"/>
      <c r="Q161" s="599"/>
      <c r="R161" s="601"/>
      <c r="S161" s="599"/>
      <c r="T161" s="601"/>
      <c r="U161" s="599"/>
      <c r="V161" s="600"/>
      <c r="W161" s="601"/>
      <c r="X161" s="485"/>
      <c r="Y161" s="486"/>
      <c r="Z161" s="487"/>
      <c r="AA161" s="488"/>
    </row>
    <row r="162" spans="2:27" ht="20.25" customHeight="1" x14ac:dyDescent="0.2">
      <c r="B162" s="474">
        <v>155</v>
      </c>
      <c r="C162" s="617"/>
      <c r="D162" s="618"/>
      <c r="E162" s="477"/>
      <c r="F162" s="478"/>
      <c r="G162" s="604"/>
      <c r="H162" s="605"/>
      <c r="I162" s="606"/>
      <c r="J162" s="599"/>
      <c r="K162" s="600"/>
      <c r="L162" s="601"/>
      <c r="M162" s="599"/>
      <c r="N162" s="600"/>
      <c r="O162" s="600"/>
      <c r="P162" s="601"/>
      <c r="Q162" s="599"/>
      <c r="R162" s="601"/>
      <c r="S162" s="599"/>
      <c r="T162" s="601"/>
      <c r="U162" s="599"/>
      <c r="V162" s="600"/>
      <c r="W162" s="601"/>
      <c r="X162" s="485"/>
      <c r="Y162" s="486"/>
      <c r="Z162" s="487"/>
      <c r="AA162" s="488"/>
    </row>
    <row r="163" spans="2:27" ht="20.25" customHeight="1" x14ac:dyDescent="0.2">
      <c r="B163" s="474">
        <v>156</v>
      </c>
      <c r="C163" s="617"/>
      <c r="D163" s="618"/>
      <c r="E163" s="477"/>
      <c r="F163" s="478"/>
      <c r="G163" s="604"/>
      <c r="H163" s="605"/>
      <c r="I163" s="606"/>
      <c r="J163" s="599"/>
      <c r="K163" s="600"/>
      <c r="L163" s="601"/>
      <c r="M163" s="599"/>
      <c r="N163" s="600"/>
      <c r="O163" s="600"/>
      <c r="P163" s="601"/>
      <c r="Q163" s="599"/>
      <c r="R163" s="601"/>
      <c r="S163" s="599"/>
      <c r="T163" s="601"/>
      <c r="U163" s="599"/>
      <c r="V163" s="600"/>
      <c r="W163" s="601"/>
      <c r="X163" s="485"/>
      <c r="Y163" s="486"/>
      <c r="Z163" s="487"/>
      <c r="AA163" s="488"/>
    </row>
    <row r="164" spans="2:27" ht="20.25" customHeight="1" x14ac:dyDescent="0.2">
      <c r="B164" s="474">
        <v>157</v>
      </c>
      <c r="C164" s="617"/>
      <c r="D164" s="618"/>
      <c r="E164" s="477"/>
      <c r="F164" s="478"/>
      <c r="G164" s="604"/>
      <c r="H164" s="605"/>
      <c r="I164" s="606"/>
      <c r="J164" s="599"/>
      <c r="K164" s="600"/>
      <c r="L164" s="601"/>
      <c r="M164" s="599"/>
      <c r="N164" s="600"/>
      <c r="O164" s="600"/>
      <c r="P164" s="601"/>
      <c r="Q164" s="599"/>
      <c r="R164" s="601"/>
      <c r="S164" s="599"/>
      <c r="T164" s="601"/>
      <c r="U164" s="599"/>
      <c r="V164" s="600"/>
      <c r="W164" s="601"/>
      <c r="X164" s="485"/>
      <c r="Y164" s="486"/>
      <c r="Z164" s="487"/>
      <c r="AA164" s="488"/>
    </row>
    <row r="165" spans="2:27" ht="20.25" customHeight="1" x14ac:dyDescent="0.2">
      <c r="B165" s="474">
        <v>158</v>
      </c>
      <c r="C165" s="617"/>
      <c r="D165" s="618"/>
      <c r="E165" s="477"/>
      <c r="F165" s="478"/>
      <c r="G165" s="604"/>
      <c r="H165" s="605"/>
      <c r="I165" s="606"/>
      <c r="J165" s="599"/>
      <c r="K165" s="600"/>
      <c r="L165" s="601"/>
      <c r="M165" s="599"/>
      <c r="N165" s="600"/>
      <c r="O165" s="600"/>
      <c r="P165" s="601"/>
      <c r="Q165" s="599"/>
      <c r="R165" s="601"/>
      <c r="S165" s="599"/>
      <c r="T165" s="601"/>
      <c r="U165" s="599"/>
      <c r="V165" s="600"/>
      <c r="W165" s="601"/>
      <c r="X165" s="485"/>
      <c r="Y165" s="486"/>
      <c r="Z165" s="487"/>
      <c r="AA165" s="488"/>
    </row>
    <row r="166" spans="2:27" ht="20.25" customHeight="1" x14ac:dyDescent="0.2">
      <c r="B166" s="474">
        <v>159</v>
      </c>
      <c r="C166" s="617"/>
      <c r="D166" s="618"/>
      <c r="E166" s="477"/>
      <c r="F166" s="478"/>
      <c r="G166" s="604"/>
      <c r="H166" s="605"/>
      <c r="I166" s="606"/>
      <c r="J166" s="599"/>
      <c r="K166" s="600"/>
      <c r="L166" s="601"/>
      <c r="M166" s="599"/>
      <c r="N166" s="600"/>
      <c r="O166" s="600"/>
      <c r="P166" s="601"/>
      <c r="Q166" s="599"/>
      <c r="R166" s="601"/>
      <c r="S166" s="599"/>
      <c r="T166" s="601"/>
      <c r="U166" s="599"/>
      <c r="V166" s="600"/>
      <c r="W166" s="601"/>
      <c r="X166" s="485"/>
      <c r="Y166" s="486"/>
      <c r="Z166" s="487"/>
      <c r="AA166" s="488"/>
    </row>
    <row r="167" spans="2:27" ht="20.25" customHeight="1" x14ac:dyDescent="0.2">
      <c r="B167" s="474">
        <v>160</v>
      </c>
      <c r="C167" s="617"/>
      <c r="D167" s="618"/>
      <c r="E167" s="477"/>
      <c r="F167" s="478"/>
      <c r="G167" s="604"/>
      <c r="H167" s="605"/>
      <c r="I167" s="606"/>
      <c r="J167" s="599"/>
      <c r="K167" s="600"/>
      <c r="L167" s="601"/>
      <c r="M167" s="599"/>
      <c r="N167" s="600"/>
      <c r="O167" s="600"/>
      <c r="P167" s="601"/>
      <c r="Q167" s="599"/>
      <c r="R167" s="601"/>
      <c r="S167" s="599"/>
      <c r="T167" s="601"/>
      <c r="U167" s="599"/>
      <c r="V167" s="600"/>
      <c r="W167" s="601"/>
      <c r="X167" s="485"/>
      <c r="Y167" s="486"/>
      <c r="Z167" s="487"/>
      <c r="AA167" s="488"/>
    </row>
    <row r="168" spans="2:27" ht="20.25" customHeight="1" x14ac:dyDescent="0.2">
      <c r="B168" s="474">
        <v>161</v>
      </c>
      <c r="C168" s="617"/>
      <c r="D168" s="618"/>
      <c r="E168" s="477"/>
      <c r="F168" s="478"/>
      <c r="G168" s="604"/>
      <c r="H168" s="605"/>
      <c r="I168" s="606"/>
      <c r="J168" s="599"/>
      <c r="K168" s="600"/>
      <c r="L168" s="601"/>
      <c r="M168" s="599"/>
      <c r="N168" s="600"/>
      <c r="O168" s="600"/>
      <c r="P168" s="601"/>
      <c r="Q168" s="599"/>
      <c r="R168" s="601"/>
      <c r="S168" s="599"/>
      <c r="T168" s="601"/>
      <c r="U168" s="599"/>
      <c r="V168" s="600"/>
      <c r="W168" s="601"/>
      <c r="X168" s="485"/>
      <c r="Y168" s="486"/>
      <c r="Z168" s="487"/>
      <c r="AA168" s="488"/>
    </row>
    <row r="169" spans="2:27" ht="20.25" customHeight="1" x14ac:dyDescent="0.2">
      <c r="B169" s="474">
        <v>162</v>
      </c>
      <c r="C169" s="617"/>
      <c r="D169" s="618"/>
      <c r="E169" s="477"/>
      <c r="F169" s="478"/>
      <c r="G169" s="604"/>
      <c r="H169" s="605"/>
      <c r="I169" s="606"/>
      <c r="J169" s="599"/>
      <c r="K169" s="600"/>
      <c r="L169" s="601"/>
      <c r="M169" s="599"/>
      <c r="N169" s="600"/>
      <c r="O169" s="600"/>
      <c r="P169" s="601"/>
      <c r="Q169" s="599"/>
      <c r="R169" s="601"/>
      <c r="S169" s="599"/>
      <c r="T169" s="601"/>
      <c r="U169" s="599"/>
      <c r="V169" s="600"/>
      <c r="W169" s="601"/>
      <c r="X169" s="485"/>
      <c r="Y169" s="486"/>
      <c r="Z169" s="487"/>
      <c r="AA169" s="488"/>
    </row>
    <row r="170" spans="2:27" ht="20.25" customHeight="1" x14ac:dyDescent="0.2">
      <c r="B170" s="474">
        <v>163</v>
      </c>
      <c r="C170" s="617"/>
      <c r="D170" s="618"/>
      <c r="E170" s="477"/>
      <c r="F170" s="478"/>
      <c r="G170" s="604"/>
      <c r="H170" s="605"/>
      <c r="I170" s="606"/>
      <c r="J170" s="599"/>
      <c r="K170" s="600"/>
      <c r="L170" s="601"/>
      <c r="M170" s="599"/>
      <c r="N170" s="600"/>
      <c r="O170" s="600"/>
      <c r="P170" s="601"/>
      <c r="Q170" s="599"/>
      <c r="R170" s="601"/>
      <c r="S170" s="599"/>
      <c r="T170" s="601"/>
      <c r="U170" s="599"/>
      <c r="V170" s="600"/>
      <c r="W170" s="601"/>
      <c r="X170" s="485"/>
      <c r="Y170" s="486"/>
      <c r="Z170" s="487"/>
      <c r="AA170" s="488"/>
    </row>
    <row r="171" spans="2:27" ht="20.25" customHeight="1" x14ac:dyDescent="0.2">
      <c r="B171" s="474">
        <v>164</v>
      </c>
      <c r="C171" s="617"/>
      <c r="D171" s="618"/>
      <c r="E171" s="477"/>
      <c r="F171" s="478"/>
      <c r="G171" s="604"/>
      <c r="H171" s="605"/>
      <c r="I171" s="606"/>
      <c r="J171" s="599"/>
      <c r="K171" s="600"/>
      <c r="L171" s="601"/>
      <c r="M171" s="599"/>
      <c r="N171" s="600"/>
      <c r="O171" s="600"/>
      <c r="P171" s="601"/>
      <c r="Q171" s="599"/>
      <c r="R171" s="601"/>
      <c r="S171" s="599"/>
      <c r="T171" s="601"/>
      <c r="U171" s="599"/>
      <c r="V171" s="600"/>
      <c r="W171" s="601"/>
      <c r="X171" s="485"/>
      <c r="Y171" s="486"/>
      <c r="Z171" s="487"/>
      <c r="AA171" s="488"/>
    </row>
    <row r="172" spans="2:27" ht="20.25" customHeight="1" x14ac:dyDescent="0.2">
      <c r="B172" s="474">
        <v>165</v>
      </c>
      <c r="C172" s="617"/>
      <c r="D172" s="618"/>
      <c r="E172" s="477"/>
      <c r="F172" s="478"/>
      <c r="G172" s="604"/>
      <c r="H172" s="605"/>
      <c r="I172" s="606"/>
      <c r="J172" s="599"/>
      <c r="K172" s="600"/>
      <c r="L172" s="601"/>
      <c r="M172" s="599"/>
      <c r="N172" s="600"/>
      <c r="O172" s="600"/>
      <c r="P172" s="601"/>
      <c r="Q172" s="599"/>
      <c r="R172" s="601"/>
      <c r="S172" s="599"/>
      <c r="T172" s="601"/>
      <c r="U172" s="599"/>
      <c r="V172" s="600"/>
      <c r="W172" s="601"/>
      <c r="X172" s="485"/>
      <c r="Y172" s="486"/>
      <c r="Z172" s="487"/>
      <c r="AA172" s="488"/>
    </row>
    <row r="173" spans="2:27" ht="20.25" customHeight="1" x14ac:dyDescent="0.2">
      <c r="B173" s="474">
        <v>166</v>
      </c>
      <c r="C173" s="617"/>
      <c r="D173" s="618"/>
      <c r="E173" s="477"/>
      <c r="F173" s="478"/>
      <c r="G173" s="604"/>
      <c r="H173" s="605"/>
      <c r="I173" s="606"/>
      <c r="J173" s="599"/>
      <c r="K173" s="600"/>
      <c r="L173" s="601"/>
      <c r="M173" s="599"/>
      <c r="N173" s="600"/>
      <c r="O173" s="600"/>
      <c r="P173" s="601"/>
      <c r="Q173" s="599"/>
      <c r="R173" s="601"/>
      <c r="S173" s="599"/>
      <c r="T173" s="601"/>
      <c r="U173" s="599"/>
      <c r="V173" s="600"/>
      <c r="W173" s="601"/>
      <c r="X173" s="485"/>
      <c r="Y173" s="486"/>
      <c r="Z173" s="487"/>
      <c r="AA173" s="488"/>
    </row>
    <row r="174" spans="2:27" ht="20.25" customHeight="1" x14ac:dyDescent="0.2">
      <c r="B174" s="474">
        <v>167</v>
      </c>
      <c r="C174" s="617"/>
      <c r="D174" s="618"/>
      <c r="E174" s="477"/>
      <c r="F174" s="478"/>
      <c r="G174" s="604"/>
      <c r="H174" s="605"/>
      <c r="I174" s="606"/>
      <c r="J174" s="599"/>
      <c r="K174" s="600"/>
      <c r="L174" s="601"/>
      <c r="M174" s="599"/>
      <c r="N174" s="600"/>
      <c r="O174" s="600"/>
      <c r="P174" s="601"/>
      <c r="Q174" s="599"/>
      <c r="R174" s="601"/>
      <c r="S174" s="599"/>
      <c r="T174" s="601"/>
      <c r="U174" s="599"/>
      <c r="V174" s="600"/>
      <c r="W174" s="601"/>
      <c r="X174" s="485"/>
      <c r="Y174" s="486"/>
      <c r="Z174" s="487"/>
      <c r="AA174" s="488"/>
    </row>
    <row r="175" spans="2:27" ht="20.25" customHeight="1" x14ac:dyDescent="0.2">
      <c r="B175" s="474">
        <v>168</v>
      </c>
      <c r="C175" s="617"/>
      <c r="D175" s="618"/>
      <c r="E175" s="477"/>
      <c r="F175" s="478"/>
      <c r="G175" s="604"/>
      <c r="H175" s="605"/>
      <c r="I175" s="606"/>
      <c r="J175" s="599"/>
      <c r="K175" s="600"/>
      <c r="L175" s="601"/>
      <c r="M175" s="599"/>
      <c r="N175" s="600"/>
      <c r="O175" s="600"/>
      <c r="P175" s="601"/>
      <c r="Q175" s="599"/>
      <c r="R175" s="601"/>
      <c r="S175" s="599"/>
      <c r="T175" s="601"/>
      <c r="U175" s="599"/>
      <c r="V175" s="600"/>
      <c r="W175" s="601"/>
      <c r="X175" s="485"/>
      <c r="Y175" s="486"/>
      <c r="Z175" s="487"/>
      <c r="AA175" s="488"/>
    </row>
    <row r="176" spans="2:27" ht="20.25" customHeight="1" x14ac:dyDescent="0.2">
      <c r="B176" s="474">
        <v>169</v>
      </c>
      <c r="C176" s="617"/>
      <c r="D176" s="618"/>
      <c r="E176" s="477"/>
      <c r="F176" s="478"/>
      <c r="G176" s="604"/>
      <c r="H176" s="605"/>
      <c r="I176" s="606"/>
      <c r="J176" s="599"/>
      <c r="K176" s="600"/>
      <c r="L176" s="601"/>
      <c r="M176" s="599"/>
      <c r="N176" s="600"/>
      <c r="O176" s="600"/>
      <c r="P176" s="601"/>
      <c r="Q176" s="599"/>
      <c r="R176" s="601"/>
      <c r="S176" s="599"/>
      <c r="T176" s="601"/>
      <c r="U176" s="599"/>
      <c r="V176" s="600"/>
      <c r="W176" s="601"/>
      <c r="X176" s="485"/>
      <c r="Y176" s="486"/>
      <c r="Z176" s="487"/>
      <c r="AA176" s="488"/>
    </row>
    <row r="177" spans="2:27" ht="20.25" customHeight="1" x14ac:dyDescent="0.2">
      <c r="B177" s="474">
        <v>170</v>
      </c>
      <c r="C177" s="617"/>
      <c r="D177" s="618"/>
      <c r="E177" s="477"/>
      <c r="F177" s="478"/>
      <c r="G177" s="604"/>
      <c r="H177" s="605"/>
      <c r="I177" s="606"/>
      <c r="J177" s="599"/>
      <c r="K177" s="600"/>
      <c r="L177" s="601"/>
      <c r="M177" s="599"/>
      <c r="N177" s="600"/>
      <c r="O177" s="600"/>
      <c r="P177" s="601"/>
      <c r="Q177" s="599"/>
      <c r="R177" s="601"/>
      <c r="S177" s="599"/>
      <c r="T177" s="601"/>
      <c r="U177" s="599"/>
      <c r="V177" s="600"/>
      <c r="W177" s="601"/>
      <c r="X177" s="485"/>
      <c r="Y177" s="486"/>
      <c r="Z177" s="487"/>
      <c r="AA177" s="488"/>
    </row>
    <row r="178" spans="2:27" ht="20.25" customHeight="1" x14ac:dyDescent="0.2">
      <c r="B178" s="474">
        <v>171</v>
      </c>
      <c r="C178" s="617"/>
      <c r="D178" s="618"/>
      <c r="E178" s="477"/>
      <c r="F178" s="478"/>
      <c r="G178" s="604"/>
      <c r="H178" s="605"/>
      <c r="I178" s="606"/>
      <c r="J178" s="599"/>
      <c r="K178" s="600"/>
      <c r="L178" s="601"/>
      <c r="M178" s="599"/>
      <c r="N178" s="600"/>
      <c r="O178" s="600"/>
      <c r="P178" s="601"/>
      <c r="Q178" s="599"/>
      <c r="R178" s="601"/>
      <c r="S178" s="599"/>
      <c r="T178" s="601"/>
      <c r="U178" s="599"/>
      <c r="V178" s="600"/>
      <c r="W178" s="601"/>
      <c r="X178" s="485"/>
      <c r="Y178" s="486"/>
      <c r="Z178" s="487"/>
      <c r="AA178" s="488"/>
    </row>
    <row r="179" spans="2:27" ht="20.25" customHeight="1" x14ac:dyDescent="0.2">
      <c r="B179" s="474">
        <v>172</v>
      </c>
      <c r="C179" s="617"/>
      <c r="D179" s="618"/>
      <c r="E179" s="477"/>
      <c r="F179" s="478"/>
      <c r="G179" s="604"/>
      <c r="H179" s="605"/>
      <c r="I179" s="606"/>
      <c r="J179" s="599"/>
      <c r="K179" s="600"/>
      <c r="L179" s="601"/>
      <c r="M179" s="599"/>
      <c r="N179" s="600"/>
      <c r="O179" s="600"/>
      <c r="P179" s="601"/>
      <c r="Q179" s="599"/>
      <c r="R179" s="601"/>
      <c r="S179" s="599"/>
      <c r="T179" s="601"/>
      <c r="U179" s="599"/>
      <c r="V179" s="600"/>
      <c r="W179" s="601"/>
      <c r="X179" s="485"/>
      <c r="Y179" s="486"/>
      <c r="Z179" s="487"/>
      <c r="AA179" s="488"/>
    </row>
    <row r="180" spans="2:27" ht="20.25" customHeight="1" x14ac:dyDescent="0.2">
      <c r="B180" s="474">
        <v>173</v>
      </c>
      <c r="C180" s="617"/>
      <c r="D180" s="618"/>
      <c r="E180" s="477"/>
      <c r="F180" s="478"/>
      <c r="G180" s="604"/>
      <c r="H180" s="605"/>
      <c r="I180" s="606"/>
      <c r="J180" s="599"/>
      <c r="K180" s="600"/>
      <c r="L180" s="601"/>
      <c r="M180" s="599"/>
      <c r="N180" s="600"/>
      <c r="O180" s="600"/>
      <c r="P180" s="601"/>
      <c r="Q180" s="599"/>
      <c r="R180" s="601"/>
      <c r="S180" s="599"/>
      <c r="T180" s="601"/>
      <c r="U180" s="599"/>
      <c r="V180" s="600"/>
      <c r="W180" s="601"/>
      <c r="X180" s="485"/>
      <c r="Y180" s="486"/>
      <c r="Z180" s="487"/>
      <c r="AA180" s="488"/>
    </row>
    <row r="181" spans="2:27" ht="20.25" customHeight="1" x14ac:dyDescent="0.2">
      <c r="B181" s="474">
        <v>174</v>
      </c>
      <c r="C181" s="617"/>
      <c r="D181" s="618"/>
      <c r="E181" s="477"/>
      <c r="F181" s="478"/>
      <c r="G181" s="604"/>
      <c r="H181" s="605"/>
      <c r="I181" s="606"/>
      <c r="J181" s="599"/>
      <c r="K181" s="600"/>
      <c r="L181" s="601"/>
      <c r="M181" s="599"/>
      <c r="N181" s="600"/>
      <c r="O181" s="600"/>
      <c r="P181" s="601"/>
      <c r="Q181" s="599"/>
      <c r="R181" s="601"/>
      <c r="S181" s="599"/>
      <c r="T181" s="601"/>
      <c r="U181" s="599"/>
      <c r="V181" s="600"/>
      <c r="W181" s="601"/>
      <c r="X181" s="485"/>
      <c r="Y181" s="486"/>
      <c r="Z181" s="487"/>
      <c r="AA181" s="488"/>
    </row>
    <row r="182" spans="2:27" ht="20.25" customHeight="1" x14ac:dyDescent="0.2">
      <c r="B182" s="474">
        <v>175</v>
      </c>
      <c r="C182" s="617"/>
      <c r="D182" s="618"/>
      <c r="E182" s="477"/>
      <c r="F182" s="478"/>
      <c r="G182" s="604"/>
      <c r="H182" s="605"/>
      <c r="I182" s="606"/>
      <c r="J182" s="599"/>
      <c r="K182" s="600"/>
      <c r="L182" s="601"/>
      <c r="M182" s="599"/>
      <c r="N182" s="600"/>
      <c r="O182" s="600"/>
      <c r="P182" s="601"/>
      <c r="Q182" s="599"/>
      <c r="R182" s="601"/>
      <c r="S182" s="599"/>
      <c r="T182" s="601"/>
      <c r="U182" s="599"/>
      <c r="V182" s="600"/>
      <c r="W182" s="601"/>
      <c r="X182" s="485"/>
      <c r="Y182" s="486"/>
      <c r="Z182" s="487"/>
      <c r="AA182" s="488"/>
    </row>
    <row r="183" spans="2:27" ht="20.25" customHeight="1" x14ac:dyDescent="0.2">
      <c r="B183" s="474">
        <v>176</v>
      </c>
      <c r="C183" s="617"/>
      <c r="D183" s="618"/>
      <c r="E183" s="477"/>
      <c r="F183" s="478"/>
      <c r="G183" s="604"/>
      <c r="H183" s="605"/>
      <c r="I183" s="606"/>
      <c r="J183" s="599"/>
      <c r="K183" s="600"/>
      <c r="L183" s="601"/>
      <c r="M183" s="599"/>
      <c r="N183" s="600"/>
      <c r="O183" s="600"/>
      <c r="P183" s="601"/>
      <c r="Q183" s="599"/>
      <c r="R183" s="601"/>
      <c r="S183" s="599"/>
      <c r="T183" s="601"/>
      <c r="U183" s="599"/>
      <c r="V183" s="600"/>
      <c r="W183" s="601"/>
      <c r="X183" s="485"/>
      <c r="Y183" s="486"/>
      <c r="Z183" s="487"/>
      <c r="AA183" s="488"/>
    </row>
    <row r="184" spans="2:27" ht="20.25" customHeight="1" x14ac:dyDescent="0.2">
      <c r="B184" s="474">
        <v>177</v>
      </c>
      <c r="C184" s="617"/>
      <c r="D184" s="618"/>
      <c r="E184" s="477"/>
      <c r="F184" s="478"/>
      <c r="G184" s="604"/>
      <c r="H184" s="605"/>
      <c r="I184" s="606"/>
      <c r="J184" s="599"/>
      <c r="K184" s="600"/>
      <c r="L184" s="601"/>
      <c r="M184" s="599"/>
      <c r="N184" s="600"/>
      <c r="O184" s="600"/>
      <c r="P184" s="601"/>
      <c r="Q184" s="599"/>
      <c r="R184" s="601"/>
      <c r="S184" s="599"/>
      <c r="T184" s="601"/>
      <c r="U184" s="599"/>
      <c r="V184" s="600"/>
      <c r="W184" s="601"/>
      <c r="X184" s="485"/>
      <c r="Y184" s="486"/>
      <c r="Z184" s="487"/>
      <c r="AA184" s="488"/>
    </row>
    <row r="185" spans="2:27" ht="20.25" customHeight="1" x14ac:dyDescent="0.2">
      <c r="B185" s="474">
        <v>178</v>
      </c>
      <c r="C185" s="617"/>
      <c r="D185" s="618"/>
      <c r="E185" s="477"/>
      <c r="F185" s="478"/>
      <c r="G185" s="604"/>
      <c r="H185" s="605"/>
      <c r="I185" s="606"/>
      <c r="J185" s="599"/>
      <c r="K185" s="600"/>
      <c r="L185" s="601"/>
      <c r="M185" s="599"/>
      <c r="N185" s="600"/>
      <c r="O185" s="600"/>
      <c r="P185" s="601"/>
      <c r="Q185" s="599"/>
      <c r="R185" s="601"/>
      <c r="S185" s="599"/>
      <c r="T185" s="601"/>
      <c r="U185" s="599"/>
      <c r="V185" s="600"/>
      <c r="W185" s="601"/>
      <c r="X185" s="485"/>
      <c r="Y185" s="486"/>
      <c r="Z185" s="487"/>
      <c r="AA185" s="488"/>
    </row>
    <row r="186" spans="2:27" ht="20.25" customHeight="1" x14ac:dyDescent="0.2">
      <c r="B186" s="474">
        <v>179</v>
      </c>
      <c r="C186" s="617"/>
      <c r="D186" s="618"/>
      <c r="E186" s="477"/>
      <c r="F186" s="478"/>
      <c r="G186" s="604"/>
      <c r="H186" s="605"/>
      <c r="I186" s="606"/>
      <c r="J186" s="599"/>
      <c r="K186" s="600"/>
      <c r="L186" s="601"/>
      <c r="M186" s="599"/>
      <c r="N186" s="600"/>
      <c r="O186" s="600"/>
      <c r="P186" s="601"/>
      <c r="Q186" s="599"/>
      <c r="R186" s="601"/>
      <c r="S186" s="599"/>
      <c r="T186" s="601"/>
      <c r="U186" s="599"/>
      <c r="V186" s="600"/>
      <c r="W186" s="601"/>
      <c r="X186" s="485"/>
      <c r="Y186" s="486"/>
      <c r="Z186" s="487"/>
      <c r="AA186" s="488"/>
    </row>
    <row r="187" spans="2:27" ht="20.25" customHeight="1" x14ac:dyDescent="0.2">
      <c r="B187" s="474">
        <v>180</v>
      </c>
      <c r="C187" s="617"/>
      <c r="D187" s="618"/>
      <c r="E187" s="477"/>
      <c r="F187" s="478"/>
      <c r="G187" s="604"/>
      <c r="H187" s="605"/>
      <c r="I187" s="606"/>
      <c r="J187" s="599"/>
      <c r="K187" s="600"/>
      <c r="L187" s="601"/>
      <c r="M187" s="599"/>
      <c r="N187" s="600"/>
      <c r="O187" s="600"/>
      <c r="P187" s="601"/>
      <c r="Q187" s="599"/>
      <c r="R187" s="601"/>
      <c r="S187" s="599"/>
      <c r="T187" s="601"/>
      <c r="U187" s="599"/>
      <c r="V187" s="600"/>
      <c r="W187" s="601"/>
      <c r="X187" s="485"/>
      <c r="Y187" s="486"/>
      <c r="Z187" s="487"/>
      <c r="AA187" s="488"/>
    </row>
    <row r="188" spans="2:27" ht="20.25" customHeight="1" x14ac:dyDescent="0.2">
      <c r="B188" s="474">
        <v>181</v>
      </c>
      <c r="C188" s="617"/>
      <c r="D188" s="618"/>
      <c r="E188" s="477"/>
      <c r="F188" s="478"/>
      <c r="G188" s="604"/>
      <c r="H188" s="605"/>
      <c r="I188" s="606"/>
      <c r="J188" s="599"/>
      <c r="K188" s="600"/>
      <c r="L188" s="601"/>
      <c r="M188" s="599"/>
      <c r="N188" s="600"/>
      <c r="O188" s="600"/>
      <c r="P188" s="601"/>
      <c r="Q188" s="599"/>
      <c r="R188" s="601"/>
      <c r="S188" s="599"/>
      <c r="T188" s="601"/>
      <c r="U188" s="599"/>
      <c r="V188" s="600"/>
      <c r="W188" s="601"/>
      <c r="X188" s="485"/>
      <c r="Y188" s="486"/>
      <c r="Z188" s="487"/>
      <c r="AA188" s="488"/>
    </row>
    <row r="189" spans="2:27" ht="20.25" customHeight="1" x14ac:dyDescent="0.2">
      <c r="B189" s="474">
        <v>182</v>
      </c>
      <c r="C189" s="617"/>
      <c r="D189" s="618"/>
      <c r="E189" s="477"/>
      <c r="F189" s="478"/>
      <c r="G189" s="604"/>
      <c r="H189" s="605"/>
      <c r="I189" s="606"/>
      <c r="J189" s="599"/>
      <c r="K189" s="600"/>
      <c r="L189" s="601"/>
      <c r="M189" s="599"/>
      <c r="N189" s="600"/>
      <c r="O189" s="600"/>
      <c r="P189" s="601"/>
      <c r="Q189" s="599"/>
      <c r="R189" s="601"/>
      <c r="S189" s="599"/>
      <c r="T189" s="601"/>
      <c r="U189" s="599"/>
      <c r="V189" s="600"/>
      <c r="W189" s="601"/>
      <c r="X189" s="485"/>
      <c r="Y189" s="486"/>
      <c r="Z189" s="487"/>
      <c r="AA189" s="488"/>
    </row>
    <row r="190" spans="2:27" ht="20.25" customHeight="1" x14ac:dyDescent="0.2">
      <c r="B190" s="474">
        <v>183</v>
      </c>
      <c r="C190" s="617"/>
      <c r="D190" s="618"/>
      <c r="E190" s="477"/>
      <c r="F190" s="478"/>
      <c r="G190" s="604"/>
      <c r="H190" s="605"/>
      <c r="I190" s="606"/>
      <c r="J190" s="599"/>
      <c r="K190" s="600"/>
      <c r="L190" s="601"/>
      <c r="M190" s="599"/>
      <c r="N190" s="600"/>
      <c r="O190" s="600"/>
      <c r="P190" s="601"/>
      <c r="Q190" s="599"/>
      <c r="R190" s="601"/>
      <c r="S190" s="599"/>
      <c r="T190" s="601"/>
      <c r="U190" s="599"/>
      <c r="V190" s="600"/>
      <c r="W190" s="601"/>
      <c r="X190" s="485"/>
      <c r="Y190" s="486"/>
      <c r="Z190" s="487"/>
      <c r="AA190" s="488"/>
    </row>
    <row r="191" spans="2:27" ht="20.25" customHeight="1" x14ac:dyDescent="0.2">
      <c r="B191" s="474">
        <v>184</v>
      </c>
      <c r="C191" s="617"/>
      <c r="D191" s="618"/>
      <c r="E191" s="477"/>
      <c r="F191" s="478"/>
      <c r="G191" s="604"/>
      <c r="H191" s="605"/>
      <c r="I191" s="606"/>
      <c r="J191" s="599"/>
      <c r="K191" s="600"/>
      <c r="L191" s="601"/>
      <c r="M191" s="599"/>
      <c r="N191" s="600"/>
      <c r="O191" s="600"/>
      <c r="P191" s="601"/>
      <c r="Q191" s="599"/>
      <c r="R191" s="601"/>
      <c r="S191" s="599"/>
      <c r="T191" s="601"/>
      <c r="U191" s="599"/>
      <c r="V191" s="600"/>
      <c r="W191" s="601"/>
      <c r="X191" s="485"/>
      <c r="Y191" s="486"/>
      <c r="Z191" s="487"/>
      <c r="AA191" s="488"/>
    </row>
    <row r="192" spans="2:27" ht="20.25" customHeight="1" x14ac:dyDescent="0.2">
      <c r="B192" s="474">
        <v>185</v>
      </c>
      <c r="C192" s="617"/>
      <c r="D192" s="618"/>
      <c r="E192" s="477"/>
      <c r="F192" s="478"/>
      <c r="G192" s="604"/>
      <c r="H192" s="605"/>
      <c r="I192" s="606"/>
      <c r="J192" s="599"/>
      <c r="K192" s="600"/>
      <c r="L192" s="601"/>
      <c r="M192" s="599"/>
      <c r="N192" s="600"/>
      <c r="O192" s="600"/>
      <c r="P192" s="601"/>
      <c r="Q192" s="599"/>
      <c r="R192" s="601"/>
      <c r="S192" s="599"/>
      <c r="T192" s="601"/>
      <c r="U192" s="599"/>
      <c r="V192" s="600"/>
      <c r="W192" s="601"/>
      <c r="X192" s="485"/>
      <c r="Y192" s="486"/>
      <c r="Z192" s="487"/>
      <c r="AA192" s="488"/>
    </row>
    <row r="193" spans="2:27" ht="20.25" customHeight="1" x14ac:dyDescent="0.2">
      <c r="B193" s="474">
        <v>186</v>
      </c>
      <c r="C193" s="617"/>
      <c r="D193" s="618"/>
      <c r="E193" s="477"/>
      <c r="F193" s="478"/>
      <c r="G193" s="604"/>
      <c r="H193" s="605"/>
      <c r="I193" s="606"/>
      <c r="J193" s="599"/>
      <c r="K193" s="600"/>
      <c r="L193" s="601"/>
      <c r="M193" s="599"/>
      <c r="N193" s="600"/>
      <c r="O193" s="600"/>
      <c r="P193" s="601"/>
      <c r="Q193" s="599"/>
      <c r="R193" s="601"/>
      <c r="S193" s="599"/>
      <c r="T193" s="601"/>
      <c r="U193" s="599"/>
      <c r="V193" s="600"/>
      <c r="W193" s="601"/>
      <c r="X193" s="485"/>
      <c r="Y193" s="486"/>
      <c r="Z193" s="487"/>
      <c r="AA193" s="488"/>
    </row>
    <row r="194" spans="2:27" ht="20.25" customHeight="1" x14ac:dyDescent="0.2">
      <c r="B194" s="474">
        <v>187</v>
      </c>
      <c r="C194" s="617"/>
      <c r="D194" s="618"/>
      <c r="E194" s="477"/>
      <c r="F194" s="478"/>
      <c r="G194" s="604"/>
      <c r="H194" s="605"/>
      <c r="I194" s="606"/>
      <c r="J194" s="599"/>
      <c r="K194" s="600"/>
      <c r="L194" s="601"/>
      <c r="M194" s="599"/>
      <c r="N194" s="600"/>
      <c r="O194" s="600"/>
      <c r="P194" s="601"/>
      <c r="Q194" s="599"/>
      <c r="R194" s="601"/>
      <c r="S194" s="599"/>
      <c r="T194" s="601"/>
      <c r="U194" s="599"/>
      <c r="V194" s="600"/>
      <c r="W194" s="601"/>
      <c r="X194" s="485"/>
      <c r="Y194" s="486"/>
      <c r="Z194" s="487"/>
      <c r="AA194" s="488"/>
    </row>
    <row r="195" spans="2:27" ht="20.25" customHeight="1" x14ac:dyDescent="0.2">
      <c r="B195" s="474">
        <v>188</v>
      </c>
      <c r="C195" s="617"/>
      <c r="D195" s="618"/>
      <c r="E195" s="477"/>
      <c r="F195" s="478"/>
      <c r="G195" s="604"/>
      <c r="H195" s="605"/>
      <c r="I195" s="606"/>
      <c r="J195" s="599"/>
      <c r="K195" s="600"/>
      <c r="L195" s="601"/>
      <c r="M195" s="599"/>
      <c r="N195" s="600"/>
      <c r="O195" s="600"/>
      <c r="P195" s="601"/>
      <c r="Q195" s="599"/>
      <c r="R195" s="601"/>
      <c r="S195" s="599"/>
      <c r="T195" s="601"/>
      <c r="U195" s="599"/>
      <c r="V195" s="600"/>
      <c r="W195" s="601"/>
      <c r="X195" s="485"/>
      <c r="Y195" s="486"/>
      <c r="Z195" s="487"/>
      <c r="AA195" s="488"/>
    </row>
    <row r="196" spans="2:27" ht="20.25" customHeight="1" x14ac:dyDescent="0.2">
      <c r="B196" s="474">
        <v>189</v>
      </c>
      <c r="C196" s="617"/>
      <c r="D196" s="618"/>
      <c r="E196" s="477"/>
      <c r="F196" s="478"/>
      <c r="G196" s="604"/>
      <c r="H196" s="605"/>
      <c r="I196" s="606"/>
      <c r="J196" s="599"/>
      <c r="K196" s="600"/>
      <c r="L196" s="601"/>
      <c r="M196" s="599"/>
      <c r="N196" s="600"/>
      <c r="O196" s="600"/>
      <c r="P196" s="601"/>
      <c r="Q196" s="599"/>
      <c r="R196" s="601"/>
      <c r="S196" s="599"/>
      <c r="T196" s="601"/>
      <c r="U196" s="599"/>
      <c r="V196" s="600"/>
      <c r="W196" s="601"/>
      <c r="X196" s="485"/>
      <c r="Y196" s="486"/>
      <c r="Z196" s="487"/>
      <c r="AA196" s="488"/>
    </row>
    <row r="197" spans="2:27" ht="20.25" customHeight="1" x14ac:dyDescent="0.2">
      <c r="B197" s="474">
        <v>190</v>
      </c>
      <c r="C197" s="617"/>
      <c r="D197" s="618"/>
      <c r="E197" s="477"/>
      <c r="F197" s="478"/>
      <c r="G197" s="604"/>
      <c r="H197" s="605"/>
      <c r="I197" s="606"/>
      <c r="J197" s="599"/>
      <c r="K197" s="600"/>
      <c r="L197" s="601"/>
      <c r="M197" s="599"/>
      <c r="N197" s="600"/>
      <c r="O197" s="600"/>
      <c r="P197" s="601"/>
      <c r="Q197" s="599"/>
      <c r="R197" s="601"/>
      <c r="S197" s="599"/>
      <c r="T197" s="601"/>
      <c r="U197" s="599"/>
      <c r="V197" s="600"/>
      <c r="W197" s="601"/>
      <c r="X197" s="485"/>
      <c r="Y197" s="486"/>
      <c r="Z197" s="487"/>
      <c r="AA197" s="488"/>
    </row>
    <row r="198" spans="2:27" ht="20.25" customHeight="1" x14ac:dyDescent="0.2">
      <c r="B198" s="474">
        <v>191</v>
      </c>
      <c r="C198" s="617"/>
      <c r="D198" s="618"/>
      <c r="E198" s="477"/>
      <c r="F198" s="478"/>
      <c r="G198" s="604"/>
      <c r="H198" s="605"/>
      <c r="I198" s="606"/>
      <c r="J198" s="599"/>
      <c r="K198" s="600"/>
      <c r="L198" s="601"/>
      <c r="M198" s="599"/>
      <c r="N198" s="600"/>
      <c r="O198" s="600"/>
      <c r="P198" s="601"/>
      <c r="Q198" s="599"/>
      <c r="R198" s="601"/>
      <c r="S198" s="599"/>
      <c r="T198" s="601"/>
      <c r="U198" s="599"/>
      <c r="V198" s="600"/>
      <c r="W198" s="601"/>
      <c r="X198" s="485"/>
      <c r="Y198" s="486"/>
      <c r="Z198" s="487"/>
      <c r="AA198" s="488"/>
    </row>
    <row r="199" spans="2:27" ht="20.25" customHeight="1" x14ac:dyDescent="0.2">
      <c r="B199" s="474">
        <v>192</v>
      </c>
      <c r="C199" s="617"/>
      <c r="D199" s="618"/>
      <c r="E199" s="477"/>
      <c r="F199" s="478"/>
      <c r="G199" s="604"/>
      <c r="H199" s="605"/>
      <c r="I199" s="606"/>
      <c r="J199" s="599"/>
      <c r="K199" s="600"/>
      <c r="L199" s="601"/>
      <c r="M199" s="599"/>
      <c r="N199" s="600"/>
      <c r="O199" s="600"/>
      <c r="P199" s="601"/>
      <c r="Q199" s="599"/>
      <c r="R199" s="601"/>
      <c r="S199" s="599"/>
      <c r="T199" s="601"/>
      <c r="U199" s="599"/>
      <c r="V199" s="600"/>
      <c r="W199" s="601"/>
      <c r="X199" s="485"/>
      <c r="Y199" s="486"/>
      <c r="Z199" s="487"/>
      <c r="AA199" s="488"/>
    </row>
    <row r="200" spans="2:27" ht="20.25" customHeight="1" x14ac:dyDescent="0.2">
      <c r="B200" s="474">
        <v>193</v>
      </c>
      <c r="C200" s="617"/>
      <c r="D200" s="618"/>
      <c r="E200" s="477"/>
      <c r="F200" s="478"/>
      <c r="G200" s="604"/>
      <c r="H200" s="605"/>
      <c r="I200" s="606"/>
      <c r="J200" s="599"/>
      <c r="K200" s="600"/>
      <c r="L200" s="601"/>
      <c r="M200" s="599"/>
      <c r="N200" s="600"/>
      <c r="O200" s="600"/>
      <c r="P200" s="601"/>
      <c r="Q200" s="599"/>
      <c r="R200" s="601"/>
      <c r="S200" s="599"/>
      <c r="T200" s="601"/>
      <c r="U200" s="599"/>
      <c r="V200" s="600"/>
      <c r="W200" s="601"/>
      <c r="X200" s="485"/>
      <c r="Y200" s="486"/>
      <c r="Z200" s="487"/>
      <c r="AA200" s="488"/>
    </row>
    <row r="201" spans="2:27" ht="20.25" customHeight="1" x14ac:dyDescent="0.2">
      <c r="B201" s="474">
        <v>194</v>
      </c>
      <c r="C201" s="617"/>
      <c r="D201" s="618"/>
      <c r="E201" s="477"/>
      <c r="F201" s="478"/>
      <c r="G201" s="604"/>
      <c r="H201" s="605"/>
      <c r="I201" s="606"/>
      <c r="J201" s="599"/>
      <c r="K201" s="600"/>
      <c r="L201" s="601"/>
      <c r="M201" s="599"/>
      <c r="N201" s="600"/>
      <c r="O201" s="600"/>
      <c r="P201" s="601"/>
      <c r="Q201" s="599"/>
      <c r="R201" s="601"/>
      <c r="S201" s="599"/>
      <c r="T201" s="601"/>
      <c r="U201" s="599"/>
      <c r="V201" s="600"/>
      <c r="W201" s="601"/>
      <c r="X201" s="485"/>
      <c r="Y201" s="486"/>
      <c r="Z201" s="487"/>
      <c r="AA201" s="488"/>
    </row>
    <row r="202" spans="2:27" ht="20.25" customHeight="1" x14ac:dyDescent="0.2">
      <c r="B202" s="474">
        <v>195</v>
      </c>
      <c r="C202" s="617"/>
      <c r="D202" s="618"/>
      <c r="E202" s="477"/>
      <c r="F202" s="478"/>
      <c r="G202" s="604"/>
      <c r="H202" s="605"/>
      <c r="I202" s="606"/>
      <c r="J202" s="599"/>
      <c r="K202" s="600"/>
      <c r="L202" s="601"/>
      <c r="M202" s="599"/>
      <c r="N202" s="600"/>
      <c r="O202" s="600"/>
      <c r="P202" s="601"/>
      <c r="Q202" s="599"/>
      <c r="R202" s="601"/>
      <c r="S202" s="599"/>
      <c r="T202" s="601"/>
      <c r="U202" s="599"/>
      <c r="V202" s="600"/>
      <c r="W202" s="601"/>
      <c r="X202" s="485"/>
      <c r="Y202" s="486"/>
      <c r="Z202" s="487"/>
      <c r="AA202" s="488"/>
    </row>
    <row r="203" spans="2:27" ht="20.25" customHeight="1" x14ac:dyDescent="0.2">
      <c r="B203" s="474">
        <v>196</v>
      </c>
      <c r="C203" s="617"/>
      <c r="D203" s="618"/>
      <c r="E203" s="477"/>
      <c r="F203" s="478"/>
      <c r="G203" s="604"/>
      <c r="H203" s="605"/>
      <c r="I203" s="606"/>
      <c r="J203" s="599"/>
      <c r="K203" s="600"/>
      <c r="L203" s="601"/>
      <c r="M203" s="599"/>
      <c r="N203" s="600"/>
      <c r="O203" s="600"/>
      <c r="P203" s="601"/>
      <c r="Q203" s="599"/>
      <c r="R203" s="601"/>
      <c r="S203" s="599"/>
      <c r="T203" s="601"/>
      <c r="U203" s="599"/>
      <c r="V203" s="600"/>
      <c r="W203" s="601"/>
      <c r="X203" s="485"/>
      <c r="Y203" s="486"/>
      <c r="Z203" s="487"/>
      <c r="AA203" s="488"/>
    </row>
    <row r="204" spans="2:27" ht="20.25" customHeight="1" x14ac:dyDescent="0.2">
      <c r="B204" s="474">
        <v>197</v>
      </c>
      <c r="C204" s="617"/>
      <c r="D204" s="618"/>
      <c r="E204" s="477"/>
      <c r="F204" s="478"/>
      <c r="G204" s="604"/>
      <c r="H204" s="605"/>
      <c r="I204" s="606"/>
      <c r="J204" s="599"/>
      <c r="K204" s="600"/>
      <c r="L204" s="601"/>
      <c r="M204" s="599"/>
      <c r="N204" s="600"/>
      <c r="O204" s="600"/>
      <c r="P204" s="601"/>
      <c r="Q204" s="599"/>
      <c r="R204" s="601"/>
      <c r="S204" s="599"/>
      <c r="T204" s="601"/>
      <c r="U204" s="599"/>
      <c r="V204" s="600"/>
      <c r="W204" s="601"/>
      <c r="X204" s="485"/>
      <c r="Y204" s="486"/>
      <c r="Z204" s="487"/>
      <c r="AA204" s="488"/>
    </row>
    <row r="205" spans="2:27" ht="20.25" customHeight="1" x14ac:dyDescent="0.2">
      <c r="B205" s="474">
        <v>198</v>
      </c>
      <c r="C205" s="617"/>
      <c r="D205" s="618"/>
      <c r="E205" s="477"/>
      <c r="F205" s="478"/>
      <c r="G205" s="604"/>
      <c r="H205" s="605"/>
      <c r="I205" s="606"/>
      <c r="J205" s="599"/>
      <c r="K205" s="600"/>
      <c r="L205" s="601"/>
      <c r="M205" s="599"/>
      <c r="N205" s="600"/>
      <c r="O205" s="600"/>
      <c r="P205" s="601"/>
      <c r="Q205" s="599"/>
      <c r="R205" s="601"/>
      <c r="S205" s="599"/>
      <c r="T205" s="601"/>
      <c r="U205" s="599"/>
      <c r="V205" s="600"/>
      <c r="W205" s="601"/>
      <c r="X205" s="485"/>
      <c r="Y205" s="486"/>
      <c r="Z205" s="487"/>
      <c r="AA205" s="488"/>
    </row>
    <row r="206" spans="2:27" ht="20.25" customHeight="1" x14ac:dyDescent="0.2">
      <c r="B206" s="474">
        <v>199</v>
      </c>
      <c r="C206" s="617"/>
      <c r="D206" s="618"/>
      <c r="E206" s="477"/>
      <c r="F206" s="478"/>
      <c r="G206" s="604"/>
      <c r="H206" s="605"/>
      <c r="I206" s="606"/>
      <c r="J206" s="599"/>
      <c r="K206" s="600"/>
      <c r="L206" s="601"/>
      <c r="M206" s="599"/>
      <c r="N206" s="600"/>
      <c r="O206" s="600"/>
      <c r="P206" s="601"/>
      <c r="Q206" s="599"/>
      <c r="R206" s="601"/>
      <c r="S206" s="599"/>
      <c r="T206" s="601"/>
      <c r="U206" s="599"/>
      <c r="V206" s="600"/>
      <c r="W206" s="601"/>
      <c r="X206" s="485"/>
      <c r="Y206" s="486"/>
      <c r="Z206" s="487"/>
      <c r="AA206" s="488"/>
    </row>
    <row r="207" spans="2:27" ht="20.25" customHeight="1" x14ac:dyDescent="0.2">
      <c r="B207" s="474">
        <v>200</v>
      </c>
      <c r="C207" s="617"/>
      <c r="D207" s="618"/>
      <c r="E207" s="477"/>
      <c r="F207" s="478"/>
      <c r="G207" s="604"/>
      <c r="H207" s="605"/>
      <c r="I207" s="606"/>
      <c r="J207" s="599"/>
      <c r="K207" s="600"/>
      <c r="L207" s="601"/>
      <c r="M207" s="599"/>
      <c r="N207" s="600"/>
      <c r="O207" s="600"/>
      <c r="P207" s="601"/>
      <c r="Q207" s="599"/>
      <c r="R207" s="601"/>
      <c r="S207" s="599"/>
      <c r="T207" s="601"/>
      <c r="U207" s="599"/>
      <c r="V207" s="600"/>
      <c r="W207" s="601"/>
      <c r="X207" s="485"/>
      <c r="Y207" s="486"/>
      <c r="Z207" s="487"/>
      <c r="AA207" s="488"/>
    </row>
    <row r="208" spans="2:27" ht="20.25" customHeight="1" x14ac:dyDescent="0.2">
      <c r="B208" s="474">
        <v>201</v>
      </c>
      <c r="C208" s="617"/>
      <c r="D208" s="618"/>
      <c r="E208" s="477"/>
      <c r="F208" s="478"/>
      <c r="G208" s="604"/>
      <c r="H208" s="605"/>
      <c r="I208" s="606"/>
      <c r="J208" s="599"/>
      <c r="K208" s="600"/>
      <c r="L208" s="601"/>
      <c r="M208" s="599"/>
      <c r="N208" s="600"/>
      <c r="O208" s="600"/>
      <c r="P208" s="601"/>
      <c r="Q208" s="599"/>
      <c r="R208" s="601"/>
      <c r="S208" s="599"/>
      <c r="T208" s="601"/>
      <c r="U208" s="599"/>
      <c r="V208" s="600"/>
      <c r="W208" s="601"/>
      <c r="X208" s="485"/>
      <c r="Y208" s="486"/>
      <c r="Z208" s="487"/>
      <c r="AA208" s="488"/>
    </row>
    <row r="209" spans="2:27" ht="20.25" customHeight="1" x14ac:dyDescent="0.2">
      <c r="B209" s="474">
        <v>202</v>
      </c>
      <c r="C209" s="617"/>
      <c r="D209" s="618"/>
      <c r="E209" s="477"/>
      <c r="F209" s="478"/>
      <c r="G209" s="604"/>
      <c r="H209" s="605"/>
      <c r="I209" s="606"/>
      <c r="J209" s="599"/>
      <c r="K209" s="600"/>
      <c r="L209" s="601"/>
      <c r="M209" s="599"/>
      <c r="N209" s="600"/>
      <c r="O209" s="600"/>
      <c r="P209" s="601"/>
      <c r="Q209" s="599"/>
      <c r="R209" s="601"/>
      <c r="S209" s="599"/>
      <c r="T209" s="601"/>
      <c r="U209" s="599"/>
      <c r="V209" s="600"/>
      <c r="W209" s="601"/>
      <c r="X209" s="485"/>
      <c r="Y209" s="486"/>
      <c r="Z209" s="487"/>
      <c r="AA209" s="488"/>
    </row>
    <row r="210" spans="2:27" ht="20.25" customHeight="1" x14ac:dyDescent="0.2">
      <c r="B210" s="474">
        <v>203</v>
      </c>
      <c r="C210" s="617"/>
      <c r="D210" s="618"/>
      <c r="E210" s="477"/>
      <c r="F210" s="478"/>
      <c r="G210" s="604"/>
      <c r="H210" s="605"/>
      <c r="I210" s="606"/>
      <c r="J210" s="599"/>
      <c r="K210" s="600"/>
      <c r="L210" s="601"/>
      <c r="M210" s="599"/>
      <c r="N210" s="600"/>
      <c r="O210" s="600"/>
      <c r="P210" s="601"/>
      <c r="Q210" s="599"/>
      <c r="R210" s="601"/>
      <c r="S210" s="599"/>
      <c r="T210" s="601"/>
      <c r="U210" s="599"/>
      <c r="V210" s="600"/>
      <c r="W210" s="601"/>
      <c r="X210" s="485"/>
      <c r="Y210" s="486"/>
      <c r="Z210" s="487"/>
      <c r="AA210" s="488"/>
    </row>
    <row r="211" spans="2:27" ht="20.25" customHeight="1" x14ac:dyDescent="0.2">
      <c r="B211" s="474">
        <v>204</v>
      </c>
      <c r="C211" s="617"/>
      <c r="D211" s="618"/>
      <c r="E211" s="477"/>
      <c r="F211" s="478"/>
      <c r="G211" s="604"/>
      <c r="H211" s="605"/>
      <c r="I211" s="606"/>
      <c r="J211" s="599"/>
      <c r="K211" s="600"/>
      <c r="L211" s="601"/>
      <c r="M211" s="599"/>
      <c r="N211" s="600"/>
      <c r="O211" s="600"/>
      <c r="P211" s="601"/>
      <c r="Q211" s="599"/>
      <c r="R211" s="601"/>
      <c r="S211" s="599"/>
      <c r="T211" s="601"/>
      <c r="U211" s="599"/>
      <c r="V211" s="600"/>
      <c r="W211" s="601"/>
      <c r="X211" s="485"/>
      <c r="Y211" s="486"/>
      <c r="Z211" s="487"/>
      <c r="AA211" s="488"/>
    </row>
    <row r="212" spans="2:27" ht="20.25" customHeight="1" x14ac:dyDescent="0.2">
      <c r="B212" s="474">
        <v>205</v>
      </c>
      <c r="C212" s="617"/>
      <c r="D212" s="618"/>
      <c r="E212" s="477"/>
      <c r="F212" s="478"/>
      <c r="G212" s="604"/>
      <c r="H212" s="605"/>
      <c r="I212" s="606"/>
      <c r="J212" s="599"/>
      <c r="K212" s="600"/>
      <c r="L212" s="601"/>
      <c r="M212" s="599"/>
      <c r="N212" s="600"/>
      <c r="O212" s="600"/>
      <c r="P212" s="601"/>
      <c r="Q212" s="599"/>
      <c r="R212" s="601"/>
      <c r="S212" s="599"/>
      <c r="T212" s="601"/>
      <c r="U212" s="599"/>
      <c r="V212" s="600"/>
      <c r="W212" s="601"/>
      <c r="X212" s="485"/>
      <c r="Y212" s="486"/>
      <c r="Z212" s="487"/>
      <c r="AA212" s="488"/>
    </row>
    <row r="213" spans="2:27" ht="20.25" customHeight="1" x14ac:dyDescent="0.2">
      <c r="B213" s="474">
        <v>206</v>
      </c>
      <c r="C213" s="617"/>
      <c r="D213" s="618"/>
      <c r="E213" s="477"/>
      <c r="F213" s="478"/>
      <c r="G213" s="604"/>
      <c r="H213" s="605"/>
      <c r="I213" s="606"/>
      <c r="J213" s="599"/>
      <c r="K213" s="600"/>
      <c r="L213" s="601"/>
      <c r="M213" s="599"/>
      <c r="N213" s="600"/>
      <c r="O213" s="600"/>
      <c r="P213" s="601"/>
      <c r="Q213" s="599"/>
      <c r="R213" s="601"/>
      <c r="S213" s="599"/>
      <c r="T213" s="601"/>
      <c r="U213" s="599"/>
      <c r="V213" s="600"/>
      <c r="W213" s="601"/>
      <c r="X213" s="485"/>
      <c r="Y213" s="486"/>
      <c r="Z213" s="487"/>
      <c r="AA213" s="488"/>
    </row>
    <row r="214" spans="2:27" ht="20.25" customHeight="1" x14ac:dyDescent="0.2">
      <c r="B214" s="474">
        <v>207</v>
      </c>
      <c r="C214" s="617"/>
      <c r="D214" s="618"/>
      <c r="E214" s="477"/>
      <c r="F214" s="478"/>
      <c r="G214" s="604"/>
      <c r="H214" s="605"/>
      <c r="I214" s="606"/>
      <c r="J214" s="599"/>
      <c r="K214" s="600"/>
      <c r="L214" s="601"/>
      <c r="M214" s="599"/>
      <c r="N214" s="600"/>
      <c r="O214" s="600"/>
      <c r="P214" s="601"/>
      <c r="Q214" s="599"/>
      <c r="R214" s="601"/>
      <c r="S214" s="599"/>
      <c r="T214" s="601"/>
      <c r="U214" s="599"/>
      <c r="V214" s="600"/>
      <c r="W214" s="601"/>
      <c r="X214" s="485"/>
      <c r="Y214" s="486"/>
      <c r="Z214" s="487"/>
      <c r="AA214" s="488"/>
    </row>
    <row r="215" spans="2:27" ht="20.25" customHeight="1" x14ac:dyDescent="0.2">
      <c r="B215" s="474">
        <v>208</v>
      </c>
      <c r="C215" s="617"/>
      <c r="D215" s="618"/>
      <c r="E215" s="477"/>
      <c r="F215" s="478"/>
      <c r="G215" s="604"/>
      <c r="H215" s="605"/>
      <c r="I215" s="606"/>
      <c r="J215" s="599"/>
      <c r="K215" s="600"/>
      <c r="L215" s="601"/>
      <c r="M215" s="599"/>
      <c r="N215" s="600"/>
      <c r="O215" s="600"/>
      <c r="P215" s="601"/>
      <c r="Q215" s="599"/>
      <c r="R215" s="601"/>
      <c r="S215" s="599"/>
      <c r="T215" s="601"/>
      <c r="U215" s="599"/>
      <c r="V215" s="600"/>
      <c r="W215" s="601"/>
      <c r="X215" s="485"/>
      <c r="Y215" s="486"/>
      <c r="Z215" s="487"/>
      <c r="AA215" s="488"/>
    </row>
    <row r="216" spans="2:27" ht="20.25" customHeight="1" x14ac:dyDescent="0.2">
      <c r="B216" s="474">
        <v>209</v>
      </c>
      <c r="C216" s="617"/>
      <c r="D216" s="618"/>
      <c r="E216" s="477"/>
      <c r="F216" s="478"/>
      <c r="G216" s="604"/>
      <c r="H216" s="605"/>
      <c r="I216" s="606"/>
      <c r="J216" s="599"/>
      <c r="K216" s="600"/>
      <c r="L216" s="601"/>
      <c r="M216" s="599"/>
      <c r="N216" s="600"/>
      <c r="O216" s="600"/>
      <c r="P216" s="601"/>
      <c r="Q216" s="599"/>
      <c r="R216" s="601"/>
      <c r="S216" s="599"/>
      <c r="T216" s="601"/>
      <c r="U216" s="599"/>
      <c r="V216" s="600"/>
      <c r="W216" s="601"/>
      <c r="X216" s="485"/>
      <c r="Y216" s="486"/>
      <c r="Z216" s="487"/>
      <c r="AA216" s="488"/>
    </row>
    <row r="217" spans="2:27" ht="20.25" customHeight="1" x14ac:dyDescent="0.2">
      <c r="B217" s="474">
        <v>210</v>
      </c>
      <c r="C217" s="617"/>
      <c r="D217" s="618"/>
      <c r="E217" s="477"/>
      <c r="F217" s="478"/>
      <c r="G217" s="604"/>
      <c r="H217" s="605"/>
      <c r="I217" s="606"/>
      <c r="J217" s="599"/>
      <c r="K217" s="600"/>
      <c r="L217" s="601"/>
      <c r="M217" s="599"/>
      <c r="N217" s="600"/>
      <c r="O217" s="600"/>
      <c r="P217" s="601"/>
      <c r="Q217" s="599"/>
      <c r="R217" s="601"/>
      <c r="S217" s="599"/>
      <c r="T217" s="601"/>
      <c r="U217" s="599"/>
      <c r="V217" s="600"/>
      <c r="W217" s="601"/>
      <c r="X217" s="485"/>
      <c r="Y217" s="486"/>
      <c r="Z217" s="487"/>
      <c r="AA217" s="488"/>
    </row>
    <row r="218" spans="2:27" ht="20.25" customHeight="1" x14ac:dyDescent="0.2">
      <c r="B218" s="474">
        <v>211</v>
      </c>
      <c r="C218" s="617"/>
      <c r="D218" s="618"/>
      <c r="E218" s="477"/>
      <c r="F218" s="478"/>
      <c r="G218" s="604"/>
      <c r="H218" s="605"/>
      <c r="I218" s="606"/>
      <c r="J218" s="599"/>
      <c r="K218" s="600"/>
      <c r="L218" s="601"/>
      <c r="M218" s="599"/>
      <c r="N218" s="600"/>
      <c r="O218" s="600"/>
      <c r="P218" s="601"/>
      <c r="Q218" s="599"/>
      <c r="R218" s="601"/>
      <c r="S218" s="599"/>
      <c r="T218" s="601"/>
      <c r="U218" s="599"/>
      <c r="V218" s="600"/>
      <c r="W218" s="601"/>
      <c r="X218" s="485"/>
      <c r="Y218" s="486"/>
      <c r="Z218" s="487"/>
      <c r="AA218" s="488"/>
    </row>
    <row r="219" spans="2:27" ht="20.25" customHeight="1" x14ac:dyDescent="0.2">
      <c r="B219" s="474">
        <v>212</v>
      </c>
      <c r="C219" s="617"/>
      <c r="D219" s="618"/>
      <c r="E219" s="477"/>
      <c r="F219" s="478"/>
      <c r="G219" s="604"/>
      <c r="H219" s="605"/>
      <c r="I219" s="606"/>
      <c r="J219" s="599"/>
      <c r="K219" s="600"/>
      <c r="L219" s="601"/>
      <c r="M219" s="599"/>
      <c r="N219" s="600"/>
      <c r="O219" s="600"/>
      <c r="P219" s="601"/>
      <c r="Q219" s="599"/>
      <c r="R219" s="601"/>
      <c r="S219" s="599"/>
      <c r="T219" s="601"/>
      <c r="U219" s="599"/>
      <c r="V219" s="600"/>
      <c r="W219" s="601"/>
      <c r="X219" s="485"/>
      <c r="Y219" s="486"/>
      <c r="Z219" s="487"/>
      <c r="AA219" s="488"/>
    </row>
    <row r="220" spans="2:27" ht="20.25" customHeight="1" x14ac:dyDescent="0.2">
      <c r="B220" s="474">
        <v>213</v>
      </c>
      <c r="C220" s="617"/>
      <c r="D220" s="618"/>
      <c r="E220" s="477"/>
      <c r="F220" s="478"/>
      <c r="G220" s="604"/>
      <c r="H220" s="605"/>
      <c r="I220" s="606"/>
      <c r="J220" s="599"/>
      <c r="K220" s="600"/>
      <c r="L220" s="601"/>
      <c r="M220" s="599"/>
      <c r="N220" s="600"/>
      <c r="O220" s="600"/>
      <c r="P220" s="601"/>
      <c r="Q220" s="599"/>
      <c r="R220" s="601"/>
      <c r="S220" s="599"/>
      <c r="T220" s="601"/>
      <c r="U220" s="599"/>
      <c r="V220" s="600"/>
      <c r="W220" s="601"/>
      <c r="X220" s="485"/>
      <c r="Y220" s="486"/>
      <c r="Z220" s="487"/>
      <c r="AA220" s="488"/>
    </row>
    <row r="221" spans="2:27" ht="20.25" customHeight="1" x14ac:dyDescent="0.2">
      <c r="B221" s="474">
        <v>214</v>
      </c>
      <c r="C221" s="617"/>
      <c r="D221" s="618"/>
      <c r="E221" s="477"/>
      <c r="F221" s="478"/>
      <c r="G221" s="604"/>
      <c r="H221" s="605"/>
      <c r="I221" s="606"/>
      <c r="J221" s="599"/>
      <c r="K221" s="600"/>
      <c r="L221" s="601"/>
      <c r="M221" s="599"/>
      <c r="N221" s="600"/>
      <c r="O221" s="600"/>
      <c r="P221" s="601"/>
      <c r="Q221" s="599"/>
      <c r="R221" s="601"/>
      <c r="S221" s="599"/>
      <c r="T221" s="601"/>
      <c r="U221" s="599"/>
      <c r="V221" s="600"/>
      <c r="W221" s="601"/>
      <c r="X221" s="485"/>
      <c r="Y221" s="486"/>
      <c r="Z221" s="487"/>
      <c r="AA221" s="488"/>
    </row>
    <row r="222" spans="2:27" ht="20.25" customHeight="1" x14ac:dyDescent="0.2">
      <c r="B222" s="474">
        <v>215</v>
      </c>
      <c r="C222" s="617"/>
      <c r="D222" s="618"/>
      <c r="E222" s="477"/>
      <c r="F222" s="478"/>
      <c r="G222" s="604"/>
      <c r="H222" s="605"/>
      <c r="I222" s="606"/>
      <c r="J222" s="599"/>
      <c r="K222" s="600"/>
      <c r="L222" s="601"/>
      <c r="M222" s="599"/>
      <c r="N222" s="600"/>
      <c r="O222" s="600"/>
      <c r="P222" s="601"/>
      <c r="Q222" s="599"/>
      <c r="R222" s="601"/>
      <c r="S222" s="599"/>
      <c r="T222" s="601"/>
      <c r="U222" s="599"/>
      <c r="V222" s="600"/>
      <c r="W222" s="601"/>
      <c r="X222" s="485"/>
      <c r="Y222" s="486"/>
      <c r="Z222" s="487"/>
      <c r="AA222" s="488"/>
    </row>
    <row r="223" spans="2:27" ht="20.25" customHeight="1" x14ac:dyDescent="0.2">
      <c r="B223" s="474">
        <v>216</v>
      </c>
      <c r="C223" s="617"/>
      <c r="D223" s="618"/>
      <c r="E223" s="477"/>
      <c r="F223" s="478"/>
      <c r="G223" s="604"/>
      <c r="H223" s="605"/>
      <c r="I223" s="606"/>
      <c r="J223" s="599"/>
      <c r="K223" s="600"/>
      <c r="L223" s="601"/>
      <c r="M223" s="599"/>
      <c r="N223" s="600"/>
      <c r="O223" s="600"/>
      <c r="P223" s="601"/>
      <c r="Q223" s="599"/>
      <c r="R223" s="601"/>
      <c r="S223" s="599"/>
      <c r="T223" s="601"/>
      <c r="U223" s="599"/>
      <c r="V223" s="600"/>
      <c r="W223" s="601"/>
      <c r="X223" s="485"/>
      <c r="Y223" s="486"/>
      <c r="Z223" s="487"/>
      <c r="AA223" s="488"/>
    </row>
    <row r="224" spans="2:27" ht="20.25" customHeight="1" x14ac:dyDescent="0.2">
      <c r="B224" s="474">
        <v>217</v>
      </c>
      <c r="C224" s="617"/>
      <c r="D224" s="618"/>
      <c r="E224" s="477"/>
      <c r="F224" s="478"/>
      <c r="G224" s="604"/>
      <c r="H224" s="605"/>
      <c r="I224" s="606"/>
      <c r="J224" s="599"/>
      <c r="K224" s="600"/>
      <c r="L224" s="601"/>
      <c r="M224" s="599"/>
      <c r="N224" s="600"/>
      <c r="O224" s="600"/>
      <c r="P224" s="601"/>
      <c r="Q224" s="599"/>
      <c r="R224" s="601"/>
      <c r="S224" s="599"/>
      <c r="T224" s="601"/>
      <c r="U224" s="599"/>
      <c r="V224" s="600"/>
      <c r="W224" s="601"/>
      <c r="X224" s="485"/>
      <c r="Y224" s="486"/>
      <c r="Z224" s="487"/>
      <c r="AA224" s="488"/>
    </row>
    <row r="225" spans="2:27" ht="20.25" customHeight="1" x14ac:dyDescent="0.2">
      <c r="B225" s="474">
        <v>218</v>
      </c>
      <c r="C225" s="617"/>
      <c r="D225" s="618"/>
      <c r="E225" s="477"/>
      <c r="F225" s="478"/>
      <c r="G225" s="604"/>
      <c r="H225" s="605"/>
      <c r="I225" s="606"/>
      <c r="J225" s="599"/>
      <c r="K225" s="600"/>
      <c r="L225" s="601"/>
      <c r="M225" s="599"/>
      <c r="N225" s="600"/>
      <c r="O225" s="600"/>
      <c r="P225" s="601"/>
      <c r="Q225" s="599"/>
      <c r="R225" s="601"/>
      <c r="S225" s="599"/>
      <c r="T225" s="601"/>
      <c r="U225" s="599"/>
      <c r="V225" s="600"/>
      <c r="W225" s="601"/>
      <c r="X225" s="485"/>
      <c r="Y225" s="486"/>
      <c r="Z225" s="487"/>
      <c r="AA225" s="488"/>
    </row>
    <row r="226" spans="2:27" ht="20.25" customHeight="1" x14ac:dyDescent="0.2">
      <c r="B226" s="474">
        <v>219</v>
      </c>
      <c r="C226" s="617"/>
      <c r="D226" s="618"/>
      <c r="E226" s="477"/>
      <c r="F226" s="478"/>
      <c r="G226" s="604"/>
      <c r="H226" s="605"/>
      <c r="I226" s="606"/>
      <c r="J226" s="599"/>
      <c r="K226" s="600"/>
      <c r="L226" s="601"/>
      <c r="M226" s="599"/>
      <c r="N226" s="600"/>
      <c r="O226" s="600"/>
      <c r="P226" s="601"/>
      <c r="Q226" s="599"/>
      <c r="R226" s="601"/>
      <c r="S226" s="599"/>
      <c r="T226" s="601"/>
      <c r="U226" s="599"/>
      <c r="V226" s="600"/>
      <c r="W226" s="601"/>
      <c r="X226" s="485"/>
      <c r="Y226" s="486"/>
      <c r="Z226" s="487"/>
      <c r="AA226" s="488"/>
    </row>
    <row r="227" spans="2:27" ht="20.25" customHeight="1" x14ac:dyDescent="0.2">
      <c r="B227" s="474">
        <v>220</v>
      </c>
      <c r="C227" s="617"/>
      <c r="D227" s="618"/>
      <c r="E227" s="477"/>
      <c r="F227" s="478"/>
      <c r="G227" s="604"/>
      <c r="H227" s="605"/>
      <c r="I227" s="606"/>
      <c r="J227" s="599"/>
      <c r="K227" s="600"/>
      <c r="L227" s="601"/>
      <c r="M227" s="599"/>
      <c r="N227" s="600"/>
      <c r="O227" s="600"/>
      <c r="P227" s="601"/>
      <c r="Q227" s="599"/>
      <c r="R227" s="601"/>
      <c r="S227" s="599"/>
      <c r="T227" s="601"/>
      <c r="U227" s="599"/>
      <c r="V227" s="600"/>
      <c r="W227" s="601"/>
      <c r="X227" s="485"/>
      <c r="Y227" s="486"/>
      <c r="Z227" s="487"/>
      <c r="AA227" s="488"/>
    </row>
    <row r="228" spans="2:27" ht="20.25" customHeight="1" x14ac:dyDescent="0.2">
      <c r="B228" s="474">
        <v>221</v>
      </c>
      <c r="C228" s="617"/>
      <c r="D228" s="618"/>
      <c r="E228" s="477"/>
      <c r="F228" s="478"/>
      <c r="G228" s="604"/>
      <c r="H228" s="605"/>
      <c r="I228" s="606"/>
      <c r="J228" s="599"/>
      <c r="K228" s="600"/>
      <c r="L228" s="601"/>
      <c r="M228" s="599"/>
      <c r="N228" s="600"/>
      <c r="O228" s="600"/>
      <c r="P228" s="601"/>
      <c r="Q228" s="599"/>
      <c r="R228" s="601"/>
      <c r="S228" s="599"/>
      <c r="T228" s="601"/>
      <c r="U228" s="599"/>
      <c r="V228" s="600"/>
      <c r="W228" s="601"/>
      <c r="X228" s="485"/>
      <c r="Y228" s="486"/>
      <c r="Z228" s="487"/>
      <c r="AA228" s="488"/>
    </row>
    <row r="229" spans="2:27" ht="20.25" customHeight="1" x14ac:dyDescent="0.2">
      <c r="B229" s="474">
        <v>222</v>
      </c>
      <c r="C229" s="617"/>
      <c r="D229" s="618"/>
      <c r="E229" s="477"/>
      <c r="F229" s="478"/>
      <c r="G229" s="604"/>
      <c r="H229" s="605"/>
      <c r="I229" s="606"/>
      <c r="J229" s="599"/>
      <c r="K229" s="600"/>
      <c r="L229" s="601"/>
      <c r="M229" s="599"/>
      <c r="N229" s="600"/>
      <c r="O229" s="600"/>
      <c r="P229" s="601"/>
      <c r="Q229" s="599"/>
      <c r="R229" s="601"/>
      <c r="S229" s="599"/>
      <c r="T229" s="601"/>
      <c r="U229" s="599"/>
      <c r="V229" s="600"/>
      <c r="W229" s="601"/>
      <c r="X229" s="485"/>
      <c r="Y229" s="486"/>
      <c r="Z229" s="487"/>
      <c r="AA229" s="488"/>
    </row>
    <row r="230" spans="2:27" ht="20.25" customHeight="1" x14ac:dyDescent="0.2">
      <c r="B230" s="474">
        <v>223</v>
      </c>
      <c r="C230" s="617"/>
      <c r="D230" s="618"/>
      <c r="E230" s="477"/>
      <c r="F230" s="478"/>
      <c r="G230" s="604"/>
      <c r="H230" s="605"/>
      <c r="I230" s="606"/>
      <c r="J230" s="599"/>
      <c r="K230" s="600"/>
      <c r="L230" s="601"/>
      <c r="M230" s="599"/>
      <c r="N230" s="600"/>
      <c r="O230" s="600"/>
      <c r="P230" s="601"/>
      <c r="Q230" s="599"/>
      <c r="R230" s="601"/>
      <c r="S230" s="599"/>
      <c r="T230" s="601"/>
      <c r="U230" s="599"/>
      <c r="V230" s="600"/>
      <c r="W230" s="601"/>
      <c r="X230" s="485"/>
      <c r="Y230" s="486"/>
      <c r="Z230" s="487"/>
      <c r="AA230" s="488"/>
    </row>
    <row r="231" spans="2:27" ht="20.25" customHeight="1" x14ac:dyDescent="0.2">
      <c r="B231" s="474">
        <v>224</v>
      </c>
      <c r="C231" s="617"/>
      <c r="D231" s="618"/>
      <c r="E231" s="477"/>
      <c r="F231" s="478"/>
      <c r="G231" s="604"/>
      <c r="H231" s="605"/>
      <c r="I231" s="606"/>
      <c r="J231" s="599"/>
      <c r="K231" s="600"/>
      <c r="L231" s="601"/>
      <c r="M231" s="599"/>
      <c r="N231" s="600"/>
      <c r="O231" s="600"/>
      <c r="P231" s="601"/>
      <c r="Q231" s="599"/>
      <c r="R231" s="601"/>
      <c r="S231" s="599"/>
      <c r="T231" s="601"/>
      <c r="U231" s="599"/>
      <c r="V231" s="600"/>
      <c r="W231" s="601"/>
      <c r="X231" s="485"/>
      <c r="Y231" s="486"/>
      <c r="Z231" s="487"/>
      <c r="AA231" s="488"/>
    </row>
    <row r="232" spans="2:27" ht="20.25" customHeight="1" x14ac:dyDescent="0.2">
      <c r="B232" s="474">
        <v>225</v>
      </c>
      <c r="C232" s="617"/>
      <c r="D232" s="618"/>
      <c r="E232" s="477"/>
      <c r="F232" s="478"/>
      <c r="G232" s="604"/>
      <c r="H232" s="605"/>
      <c r="I232" s="606"/>
      <c r="J232" s="599"/>
      <c r="K232" s="600"/>
      <c r="L232" s="601"/>
      <c r="M232" s="599"/>
      <c r="N232" s="600"/>
      <c r="O232" s="600"/>
      <c r="P232" s="601"/>
      <c r="Q232" s="599"/>
      <c r="R232" s="601"/>
      <c r="S232" s="599"/>
      <c r="T232" s="601"/>
      <c r="U232" s="599"/>
      <c r="V232" s="600"/>
      <c r="W232" s="601"/>
      <c r="X232" s="485"/>
      <c r="Y232" s="486"/>
      <c r="Z232" s="487"/>
      <c r="AA232" s="488"/>
    </row>
    <row r="233" spans="2:27" ht="20.25" customHeight="1" x14ac:dyDescent="0.2">
      <c r="B233" s="474">
        <v>226</v>
      </c>
      <c r="C233" s="617"/>
      <c r="D233" s="618"/>
      <c r="E233" s="477"/>
      <c r="F233" s="478"/>
      <c r="G233" s="604"/>
      <c r="H233" s="605"/>
      <c r="I233" s="606"/>
      <c r="J233" s="599"/>
      <c r="K233" s="600"/>
      <c r="L233" s="601"/>
      <c r="M233" s="599"/>
      <c r="N233" s="600"/>
      <c r="O233" s="600"/>
      <c r="P233" s="601"/>
      <c r="Q233" s="599"/>
      <c r="R233" s="601"/>
      <c r="S233" s="599"/>
      <c r="T233" s="601"/>
      <c r="U233" s="599"/>
      <c r="V233" s="600"/>
      <c r="W233" s="601"/>
      <c r="X233" s="485"/>
      <c r="Y233" s="486"/>
      <c r="Z233" s="487"/>
      <c r="AA233" s="488"/>
    </row>
    <row r="234" spans="2:27" ht="20.25" customHeight="1" x14ac:dyDescent="0.2">
      <c r="B234" s="474">
        <v>227</v>
      </c>
      <c r="C234" s="617"/>
      <c r="D234" s="618"/>
      <c r="E234" s="477"/>
      <c r="F234" s="478"/>
      <c r="G234" s="604"/>
      <c r="H234" s="605"/>
      <c r="I234" s="606"/>
      <c r="J234" s="599"/>
      <c r="K234" s="600"/>
      <c r="L234" s="601"/>
      <c r="M234" s="599"/>
      <c r="N234" s="600"/>
      <c r="O234" s="600"/>
      <c r="P234" s="601"/>
      <c r="Q234" s="599"/>
      <c r="R234" s="601"/>
      <c r="S234" s="599"/>
      <c r="T234" s="601"/>
      <c r="U234" s="599"/>
      <c r="V234" s="600"/>
      <c r="W234" s="601"/>
      <c r="X234" s="485"/>
      <c r="Y234" s="486"/>
      <c r="Z234" s="487"/>
      <c r="AA234" s="488"/>
    </row>
    <row r="235" spans="2:27" ht="20.25" customHeight="1" x14ac:dyDescent="0.2">
      <c r="B235" s="474">
        <v>228</v>
      </c>
      <c r="C235" s="617"/>
      <c r="D235" s="618"/>
      <c r="E235" s="477"/>
      <c r="F235" s="478"/>
      <c r="G235" s="604"/>
      <c r="H235" s="605"/>
      <c r="I235" s="606"/>
      <c r="J235" s="599"/>
      <c r="K235" s="600"/>
      <c r="L235" s="601"/>
      <c r="M235" s="599"/>
      <c r="N235" s="600"/>
      <c r="O235" s="600"/>
      <c r="P235" s="601"/>
      <c r="Q235" s="599"/>
      <c r="R235" s="601"/>
      <c r="S235" s="599"/>
      <c r="T235" s="601"/>
      <c r="U235" s="599"/>
      <c r="V235" s="600"/>
      <c r="W235" s="601"/>
      <c r="X235" s="485"/>
      <c r="Y235" s="486"/>
      <c r="Z235" s="487"/>
      <c r="AA235" s="488"/>
    </row>
    <row r="236" spans="2:27" ht="20.25" customHeight="1" x14ac:dyDescent="0.2">
      <c r="B236" s="474">
        <v>229</v>
      </c>
      <c r="C236" s="617"/>
      <c r="D236" s="618"/>
      <c r="E236" s="477"/>
      <c r="F236" s="478"/>
      <c r="G236" s="604"/>
      <c r="H236" s="605"/>
      <c r="I236" s="606"/>
      <c r="J236" s="599"/>
      <c r="K236" s="600"/>
      <c r="L236" s="601"/>
      <c r="M236" s="599"/>
      <c r="N236" s="600"/>
      <c r="O236" s="600"/>
      <c r="P236" s="601"/>
      <c r="Q236" s="599"/>
      <c r="R236" s="601"/>
      <c r="S236" s="599"/>
      <c r="T236" s="601"/>
      <c r="U236" s="599"/>
      <c r="V236" s="600"/>
      <c r="W236" s="601"/>
      <c r="X236" s="485"/>
      <c r="Y236" s="486"/>
      <c r="Z236" s="487"/>
      <c r="AA236" s="488"/>
    </row>
    <row r="237" spans="2:27" ht="20.25" customHeight="1" x14ac:dyDescent="0.2">
      <c r="B237" s="474">
        <v>230</v>
      </c>
      <c r="C237" s="617"/>
      <c r="D237" s="618"/>
      <c r="E237" s="477"/>
      <c r="F237" s="478"/>
      <c r="G237" s="604"/>
      <c r="H237" s="605"/>
      <c r="I237" s="606"/>
      <c r="J237" s="599"/>
      <c r="K237" s="600"/>
      <c r="L237" s="601"/>
      <c r="M237" s="599"/>
      <c r="N237" s="600"/>
      <c r="O237" s="600"/>
      <c r="P237" s="601"/>
      <c r="Q237" s="599"/>
      <c r="R237" s="601"/>
      <c r="S237" s="599"/>
      <c r="T237" s="601"/>
      <c r="U237" s="599"/>
      <c r="V237" s="600"/>
      <c r="W237" s="601"/>
      <c r="X237" s="485"/>
      <c r="Y237" s="486"/>
      <c r="Z237" s="487"/>
      <c r="AA237" s="488"/>
    </row>
    <row r="238" spans="2:27" ht="20.25" customHeight="1" x14ac:dyDescent="0.2">
      <c r="B238" s="474">
        <v>231</v>
      </c>
      <c r="C238" s="617"/>
      <c r="D238" s="618"/>
      <c r="E238" s="477"/>
      <c r="F238" s="478"/>
      <c r="G238" s="604"/>
      <c r="H238" s="605"/>
      <c r="I238" s="606"/>
      <c r="J238" s="599"/>
      <c r="K238" s="600"/>
      <c r="L238" s="601"/>
      <c r="M238" s="599"/>
      <c r="N238" s="600"/>
      <c r="O238" s="600"/>
      <c r="P238" s="601"/>
      <c r="Q238" s="599"/>
      <c r="R238" s="601"/>
      <c r="S238" s="599"/>
      <c r="T238" s="601"/>
      <c r="U238" s="599"/>
      <c r="V238" s="600"/>
      <c r="W238" s="601"/>
      <c r="X238" s="485"/>
      <c r="Y238" s="486"/>
      <c r="Z238" s="487"/>
      <c r="AA238" s="488"/>
    </row>
    <row r="239" spans="2:27" ht="20.25" customHeight="1" x14ac:dyDescent="0.2">
      <c r="B239" s="474">
        <v>232</v>
      </c>
      <c r="C239" s="617"/>
      <c r="D239" s="618"/>
      <c r="E239" s="477"/>
      <c r="F239" s="478"/>
      <c r="G239" s="604"/>
      <c r="H239" s="605"/>
      <c r="I239" s="606"/>
      <c r="J239" s="599"/>
      <c r="K239" s="600"/>
      <c r="L239" s="601"/>
      <c r="M239" s="599"/>
      <c r="N239" s="600"/>
      <c r="O239" s="600"/>
      <c r="P239" s="601"/>
      <c r="Q239" s="599"/>
      <c r="R239" s="601"/>
      <c r="S239" s="599"/>
      <c r="T239" s="601"/>
      <c r="U239" s="599"/>
      <c r="V239" s="600"/>
      <c r="W239" s="601"/>
      <c r="X239" s="485"/>
      <c r="Y239" s="486"/>
      <c r="Z239" s="487"/>
      <c r="AA239" s="488"/>
    </row>
    <row r="240" spans="2:27" ht="20.25" customHeight="1" x14ac:dyDescent="0.2">
      <c r="B240" s="474">
        <v>233</v>
      </c>
      <c r="C240" s="617"/>
      <c r="D240" s="618"/>
      <c r="E240" s="477"/>
      <c r="F240" s="478"/>
      <c r="G240" s="604"/>
      <c r="H240" s="605"/>
      <c r="I240" s="606"/>
      <c r="J240" s="599"/>
      <c r="K240" s="600"/>
      <c r="L240" s="601"/>
      <c r="M240" s="599"/>
      <c r="N240" s="600"/>
      <c r="O240" s="600"/>
      <c r="P240" s="601"/>
      <c r="Q240" s="599"/>
      <c r="R240" s="601"/>
      <c r="S240" s="599"/>
      <c r="T240" s="601"/>
      <c r="U240" s="599"/>
      <c r="V240" s="600"/>
      <c r="W240" s="601"/>
      <c r="X240" s="485"/>
      <c r="Y240" s="486"/>
      <c r="Z240" s="487"/>
      <c r="AA240" s="488"/>
    </row>
    <row r="241" spans="2:27" ht="20.25" customHeight="1" x14ac:dyDescent="0.2">
      <c r="B241" s="474">
        <v>234</v>
      </c>
      <c r="C241" s="617"/>
      <c r="D241" s="618"/>
      <c r="E241" s="477"/>
      <c r="F241" s="478"/>
      <c r="G241" s="604"/>
      <c r="H241" s="605"/>
      <c r="I241" s="606"/>
      <c r="J241" s="599"/>
      <c r="K241" s="600"/>
      <c r="L241" s="601"/>
      <c r="M241" s="599"/>
      <c r="N241" s="600"/>
      <c r="O241" s="600"/>
      <c r="P241" s="601"/>
      <c r="Q241" s="599"/>
      <c r="R241" s="601"/>
      <c r="S241" s="599"/>
      <c r="T241" s="601"/>
      <c r="U241" s="599"/>
      <c r="V241" s="600"/>
      <c r="W241" s="601"/>
      <c r="X241" s="485"/>
      <c r="Y241" s="486"/>
      <c r="Z241" s="487"/>
      <c r="AA241" s="488"/>
    </row>
    <row r="242" spans="2:27" ht="20.25" customHeight="1" x14ac:dyDescent="0.2">
      <c r="B242" s="474">
        <v>235</v>
      </c>
      <c r="C242" s="617"/>
      <c r="D242" s="618"/>
      <c r="E242" s="477"/>
      <c r="F242" s="478"/>
      <c r="G242" s="604"/>
      <c r="H242" s="605"/>
      <c r="I242" s="606"/>
      <c r="J242" s="599"/>
      <c r="K242" s="600"/>
      <c r="L242" s="601"/>
      <c r="M242" s="599"/>
      <c r="N242" s="600"/>
      <c r="O242" s="600"/>
      <c r="P242" s="601"/>
      <c r="Q242" s="599"/>
      <c r="R242" s="601"/>
      <c r="S242" s="599"/>
      <c r="T242" s="601"/>
      <c r="U242" s="599"/>
      <c r="V242" s="600"/>
      <c r="W242" s="601"/>
      <c r="X242" s="485"/>
      <c r="Y242" s="486"/>
      <c r="Z242" s="487"/>
      <c r="AA242" s="488"/>
    </row>
    <row r="243" spans="2:27" ht="20.25" customHeight="1" x14ac:dyDescent="0.2">
      <c r="B243" s="474">
        <v>236</v>
      </c>
      <c r="C243" s="617"/>
      <c r="D243" s="618"/>
      <c r="E243" s="477"/>
      <c r="F243" s="478"/>
      <c r="G243" s="604"/>
      <c r="H243" s="605"/>
      <c r="I243" s="606"/>
      <c r="J243" s="599"/>
      <c r="K243" s="600"/>
      <c r="L243" s="601"/>
      <c r="M243" s="599"/>
      <c r="N243" s="600"/>
      <c r="O243" s="600"/>
      <c r="P243" s="601"/>
      <c r="Q243" s="599"/>
      <c r="R243" s="601"/>
      <c r="S243" s="599"/>
      <c r="T243" s="601"/>
      <c r="U243" s="599"/>
      <c r="V243" s="600"/>
      <c r="W243" s="601"/>
      <c r="X243" s="485"/>
      <c r="Y243" s="486"/>
      <c r="Z243" s="487"/>
      <c r="AA243" s="488"/>
    </row>
    <row r="244" spans="2:27" ht="20.25" customHeight="1" x14ac:dyDescent="0.2">
      <c r="B244" s="474">
        <v>237</v>
      </c>
      <c r="C244" s="617"/>
      <c r="D244" s="618"/>
      <c r="E244" s="477"/>
      <c r="F244" s="478"/>
      <c r="G244" s="604"/>
      <c r="H244" s="605"/>
      <c r="I244" s="606"/>
      <c r="J244" s="599"/>
      <c r="K244" s="600"/>
      <c r="L244" s="601"/>
      <c r="M244" s="599"/>
      <c r="N244" s="600"/>
      <c r="O244" s="600"/>
      <c r="P244" s="601"/>
      <c r="Q244" s="599"/>
      <c r="R244" s="601"/>
      <c r="S244" s="599"/>
      <c r="T244" s="601"/>
      <c r="U244" s="599"/>
      <c r="V244" s="600"/>
      <c r="W244" s="601"/>
      <c r="X244" s="485"/>
      <c r="Y244" s="486"/>
      <c r="Z244" s="487"/>
      <c r="AA244" s="488"/>
    </row>
    <row r="245" spans="2:27" ht="20.25" customHeight="1" x14ac:dyDescent="0.2">
      <c r="B245" s="474">
        <v>238</v>
      </c>
      <c r="C245" s="617"/>
      <c r="D245" s="618"/>
      <c r="E245" s="477"/>
      <c r="F245" s="478"/>
      <c r="G245" s="604"/>
      <c r="H245" s="605"/>
      <c r="I245" s="606"/>
      <c r="J245" s="599"/>
      <c r="K245" s="600"/>
      <c r="L245" s="601"/>
      <c r="M245" s="599"/>
      <c r="N245" s="600"/>
      <c r="O245" s="600"/>
      <c r="P245" s="601"/>
      <c r="Q245" s="599"/>
      <c r="R245" s="601"/>
      <c r="S245" s="599"/>
      <c r="T245" s="601"/>
      <c r="U245" s="599"/>
      <c r="V245" s="600"/>
      <c r="W245" s="601"/>
      <c r="X245" s="485"/>
      <c r="Y245" s="486"/>
      <c r="Z245" s="487"/>
      <c r="AA245" s="488"/>
    </row>
    <row r="246" spans="2:27" ht="20.25" customHeight="1" x14ac:dyDescent="0.2">
      <c r="B246" s="474">
        <v>239</v>
      </c>
      <c r="C246" s="617"/>
      <c r="D246" s="618"/>
      <c r="E246" s="477"/>
      <c r="F246" s="478"/>
      <c r="G246" s="604"/>
      <c r="H246" s="605"/>
      <c r="I246" s="606"/>
      <c r="J246" s="599"/>
      <c r="K246" s="600"/>
      <c r="L246" s="601"/>
      <c r="M246" s="599"/>
      <c r="N246" s="600"/>
      <c r="O246" s="600"/>
      <c r="P246" s="601"/>
      <c r="Q246" s="599"/>
      <c r="R246" s="601"/>
      <c r="S246" s="599"/>
      <c r="T246" s="601"/>
      <c r="U246" s="599"/>
      <c r="V246" s="600"/>
      <c r="W246" s="601"/>
      <c r="X246" s="485"/>
      <c r="Y246" s="486"/>
      <c r="Z246" s="487"/>
      <c r="AA246" s="488"/>
    </row>
    <row r="247" spans="2:27" ht="20.25" customHeight="1" x14ac:dyDescent="0.2">
      <c r="B247" s="474">
        <v>240</v>
      </c>
      <c r="C247" s="617"/>
      <c r="D247" s="618"/>
      <c r="E247" s="477"/>
      <c r="F247" s="478"/>
      <c r="G247" s="604"/>
      <c r="H247" s="605"/>
      <c r="I247" s="606"/>
      <c r="J247" s="599"/>
      <c r="K247" s="600"/>
      <c r="L247" s="601"/>
      <c r="M247" s="599"/>
      <c r="N247" s="600"/>
      <c r="O247" s="600"/>
      <c r="P247" s="601"/>
      <c r="Q247" s="599"/>
      <c r="R247" s="601"/>
      <c r="S247" s="599"/>
      <c r="T247" s="601"/>
      <c r="U247" s="599"/>
      <c r="V247" s="600"/>
      <c r="W247" s="601"/>
      <c r="X247" s="485"/>
      <c r="Y247" s="486"/>
      <c r="Z247" s="487"/>
      <c r="AA247" s="488"/>
    </row>
    <row r="248" spans="2:27" ht="20.25" customHeight="1" x14ac:dyDescent="0.2">
      <c r="B248" s="474">
        <v>241</v>
      </c>
      <c r="C248" s="617"/>
      <c r="D248" s="618"/>
      <c r="E248" s="477"/>
      <c r="F248" s="478"/>
      <c r="G248" s="604"/>
      <c r="H248" s="605"/>
      <c r="I248" s="606"/>
      <c r="J248" s="599"/>
      <c r="K248" s="600"/>
      <c r="L248" s="601"/>
      <c r="M248" s="599"/>
      <c r="N248" s="600"/>
      <c r="O248" s="600"/>
      <c r="P248" s="601"/>
      <c r="Q248" s="599"/>
      <c r="R248" s="601"/>
      <c r="S248" s="599"/>
      <c r="T248" s="601"/>
      <c r="U248" s="599"/>
      <c r="V248" s="600"/>
      <c r="W248" s="601"/>
      <c r="X248" s="485"/>
      <c r="Y248" s="486"/>
      <c r="Z248" s="487"/>
      <c r="AA248" s="488"/>
    </row>
    <row r="249" spans="2:27" ht="20.25" customHeight="1" x14ac:dyDescent="0.2">
      <c r="B249" s="474">
        <v>242</v>
      </c>
      <c r="C249" s="617"/>
      <c r="D249" s="618"/>
      <c r="E249" s="477"/>
      <c r="F249" s="478"/>
      <c r="G249" s="604"/>
      <c r="H249" s="605"/>
      <c r="I249" s="606"/>
      <c r="J249" s="599"/>
      <c r="K249" s="600"/>
      <c r="L249" s="601"/>
      <c r="M249" s="599"/>
      <c r="N249" s="600"/>
      <c r="O249" s="600"/>
      <c r="P249" s="601"/>
      <c r="Q249" s="599"/>
      <c r="R249" s="601"/>
      <c r="S249" s="599"/>
      <c r="T249" s="601"/>
      <c r="U249" s="599"/>
      <c r="V249" s="600"/>
      <c r="W249" s="601"/>
      <c r="X249" s="485"/>
      <c r="Y249" s="486"/>
      <c r="Z249" s="487"/>
      <c r="AA249" s="488"/>
    </row>
    <row r="250" spans="2:27" ht="20.25" customHeight="1" x14ac:dyDescent="0.2">
      <c r="B250" s="474">
        <v>243</v>
      </c>
      <c r="C250" s="617"/>
      <c r="D250" s="618"/>
      <c r="E250" s="477"/>
      <c r="F250" s="478"/>
      <c r="G250" s="604"/>
      <c r="H250" s="605"/>
      <c r="I250" s="606"/>
      <c r="J250" s="599"/>
      <c r="K250" s="600"/>
      <c r="L250" s="601"/>
      <c r="M250" s="599"/>
      <c r="N250" s="600"/>
      <c r="O250" s="600"/>
      <c r="P250" s="601"/>
      <c r="Q250" s="599"/>
      <c r="R250" s="601"/>
      <c r="S250" s="599"/>
      <c r="T250" s="601"/>
      <c r="U250" s="599"/>
      <c r="V250" s="600"/>
      <c r="W250" s="601"/>
      <c r="X250" s="485"/>
      <c r="Y250" s="486"/>
      <c r="Z250" s="487"/>
      <c r="AA250" s="488"/>
    </row>
    <row r="251" spans="2:27" ht="20.25" customHeight="1" x14ac:dyDescent="0.2">
      <c r="B251" s="474">
        <v>244</v>
      </c>
      <c r="C251" s="617"/>
      <c r="D251" s="618"/>
      <c r="E251" s="477"/>
      <c r="F251" s="478"/>
      <c r="G251" s="604"/>
      <c r="H251" s="605"/>
      <c r="I251" s="606"/>
      <c r="J251" s="599"/>
      <c r="K251" s="600"/>
      <c r="L251" s="601"/>
      <c r="M251" s="599"/>
      <c r="N251" s="600"/>
      <c r="O251" s="600"/>
      <c r="P251" s="601"/>
      <c r="Q251" s="599"/>
      <c r="R251" s="601"/>
      <c r="S251" s="599"/>
      <c r="T251" s="601"/>
      <c r="U251" s="599"/>
      <c r="V251" s="600"/>
      <c r="W251" s="601"/>
      <c r="X251" s="485"/>
      <c r="Y251" s="486"/>
      <c r="Z251" s="487"/>
      <c r="AA251" s="488"/>
    </row>
    <row r="252" spans="2:27" ht="20.25" customHeight="1" x14ac:dyDescent="0.2">
      <c r="B252" s="474">
        <v>245</v>
      </c>
      <c r="C252" s="617"/>
      <c r="D252" s="618"/>
      <c r="E252" s="477"/>
      <c r="F252" s="478"/>
      <c r="G252" s="604"/>
      <c r="H252" s="605"/>
      <c r="I252" s="606"/>
      <c r="J252" s="599"/>
      <c r="K252" s="600"/>
      <c r="L252" s="601"/>
      <c r="M252" s="599"/>
      <c r="N252" s="600"/>
      <c r="O252" s="600"/>
      <c r="P252" s="601"/>
      <c r="Q252" s="599"/>
      <c r="R252" s="601"/>
      <c r="S252" s="599"/>
      <c r="T252" s="601"/>
      <c r="U252" s="599"/>
      <c r="V252" s="600"/>
      <c r="W252" s="601"/>
      <c r="X252" s="485"/>
      <c r="Y252" s="486"/>
      <c r="Z252" s="487"/>
      <c r="AA252" s="488"/>
    </row>
    <row r="253" spans="2:27" ht="20.25" customHeight="1" x14ac:dyDescent="0.2">
      <c r="B253" s="474">
        <v>246</v>
      </c>
      <c r="C253" s="617"/>
      <c r="D253" s="618"/>
      <c r="E253" s="477"/>
      <c r="F253" s="478"/>
      <c r="G253" s="604"/>
      <c r="H253" s="605"/>
      <c r="I253" s="606"/>
      <c r="J253" s="599"/>
      <c r="K253" s="600"/>
      <c r="L253" s="601"/>
      <c r="M253" s="599"/>
      <c r="N253" s="600"/>
      <c r="O253" s="600"/>
      <c r="P253" s="601"/>
      <c r="Q253" s="599"/>
      <c r="R253" s="601"/>
      <c r="S253" s="599"/>
      <c r="T253" s="601"/>
      <c r="U253" s="599"/>
      <c r="V253" s="600"/>
      <c r="W253" s="601"/>
      <c r="X253" s="485"/>
      <c r="Y253" s="486"/>
      <c r="Z253" s="487"/>
      <c r="AA253" s="488"/>
    </row>
    <row r="254" spans="2:27" ht="20.25" customHeight="1" x14ac:dyDescent="0.2">
      <c r="B254" s="474">
        <v>247</v>
      </c>
      <c r="C254" s="617"/>
      <c r="D254" s="618"/>
      <c r="E254" s="477"/>
      <c r="F254" s="478"/>
      <c r="G254" s="604"/>
      <c r="H254" s="605"/>
      <c r="I254" s="606"/>
      <c r="J254" s="599"/>
      <c r="K254" s="600"/>
      <c r="L254" s="601"/>
      <c r="M254" s="599"/>
      <c r="N254" s="600"/>
      <c r="O254" s="600"/>
      <c r="P254" s="601"/>
      <c r="Q254" s="599"/>
      <c r="R254" s="601"/>
      <c r="S254" s="599"/>
      <c r="T254" s="601"/>
      <c r="U254" s="599"/>
      <c r="V254" s="600"/>
      <c r="W254" s="601"/>
      <c r="X254" s="485"/>
      <c r="Y254" s="486"/>
      <c r="Z254" s="487"/>
      <c r="AA254" s="488"/>
    </row>
    <row r="255" spans="2:27" ht="20.25" customHeight="1" x14ac:dyDescent="0.2">
      <c r="B255" s="474">
        <v>248</v>
      </c>
      <c r="C255" s="617"/>
      <c r="D255" s="618"/>
      <c r="E255" s="477"/>
      <c r="F255" s="478"/>
      <c r="G255" s="604"/>
      <c r="H255" s="605"/>
      <c r="I255" s="606"/>
      <c r="J255" s="599"/>
      <c r="K255" s="600"/>
      <c r="L255" s="601"/>
      <c r="M255" s="599"/>
      <c r="N255" s="600"/>
      <c r="O255" s="600"/>
      <c r="P255" s="601"/>
      <c r="Q255" s="599"/>
      <c r="R255" s="601"/>
      <c r="S255" s="599"/>
      <c r="T255" s="601"/>
      <c r="U255" s="599"/>
      <c r="V255" s="600"/>
      <c r="W255" s="601"/>
      <c r="X255" s="485"/>
      <c r="Y255" s="486"/>
      <c r="Z255" s="487"/>
      <c r="AA255" s="488"/>
    </row>
    <row r="256" spans="2:27" ht="20.25" customHeight="1" x14ac:dyDescent="0.2">
      <c r="B256" s="474">
        <v>249</v>
      </c>
      <c r="C256" s="617"/>
      <c r="D256" s="618"/>
      <c r="E256" s="477"/>
      <c r="F256" s="478"/>
      <c r="G256" s="604"/>
      <c r="H256" s="605"/>
      <c r="I256" s="606"/>
      <c r="J256" s="599"/>
      <c r="K256" s="600"/>
      <c r="L256" s="601"/>
      <c r="M256" s="599"/>
      <c r="N256" s="600"/>
      <c r="O256" s="600"/>
      <c r="P256" s="601"/>
      <c r="Q256" s="599"/>
      <c r="R256" s="601"/>
      <c r="S256" s="599"/>
      <c r="T256" s="601"/>
      <c r="U256" s="599"/>
      <c r="V256" s="600"/>
      <c r="W256" s="601"/>
      <c r="X256" s="485"/>
      <c r="Y256" s="486"/>
      <c r="Z256" s="487"/>
      <c r="AA256" s="488"/>
    </row>
    <row r="257" spans="2:27" ht="20.25" customHeight="1" x14ac:dyDescent="0.2">
      <c r="B257" s="474">
        <v>250</v>
      </c>
      <c r="C257" s="617"/>
      <c r="D257" s="618"/>
      <c r="E257" s="477"/>
      <c r="F257" s="478"/>
      <c r="G257" s="604"/>
      <c r="H257" s="605"/>
      <c r="I257" s="606"/>
      <c r="J257" s="599"/>
      <c r="K257" s="600"/>
      <c r="L257" s="601"/>
      <c r="M257" s="599"/>
      <c r="N257" s="600"/>
      <c r="O257" s="600"/>
      <c r="P257" s="601"/>
      <c r="Q257" s="599"/>
      <c r="R257" s="601"/>
      <c r="S257" s="599"/>
      <c r="T257" s="601"/>
      <c r="U257" s="599"/>
      <c r="V257" s="600"/>
      <c r="W257" s="601"/>
      <c r="X257" s="485"/>
      <c r="Y257" s="486"/>
      <c r="Z257" s="487"/>
      <c r="AA257" s="488"/>
    </row>
    <row r="258" spans="2:27" ht="20.25" customHeight="1" x14ac:dyDescent="0.2">
      <c r="B258" s="474">
        <v>251</v>
      </c>
      <c r="C258" s="617"/>
      <c r="D258" s="618"/>
      <c r="E258" s="477"/>
      <c r="F258" s="478"/>
      <c r="G258" s="604"/>
      <c r="H258" s="605"/>
      <c r="I258" s="606"/>
      <c r="J258" s="599"/>
      <c r="K258" s="600"/>
      <c r="L258" s="601"/>
      <c r="M258" s="599"/>
      <c r="N258" s="600"/>
      <c r="O258" s="600"/>
      <c r="P258" s="601"/>
      <c r="Q258" s="599"/>
      <c r="R258" s="601"/>
      <c r="S258" s="599"/>
      <c r="T258" s="601"/>
      <c r="U258" s="599"/>
      <c r="V258" s="600"/>
      <c r="W258" s="601"/>
      <c r="X258" s="485"/>
      <c r="Y258" s="486"/>
      <c r="Z258" s="487"/>
      <c r="AA258" s="488"/>
    </row>
    <row r="259" spans="2:27" ht="20.25" customHeight="1" x14ac:dyDescent="0.2">
      <c r="B259" s="474">
        <v>252</v>
      </c>
      <c r="C259" s="617"/>
      <c r="D259" s="618"/>
      <c r="E259" s="477"/>
      <c r="F259" s="478"/>
      <c r="G259" s="604"/>
      <c r="H259" s="605"/>
      <c r="I259" s="606"/>
      <c r="J259" s="599"/>
      <c r="K259" s="600"/>
      <c r="L259" s="601"/>
      <c r="M259" s="599"/>
      <c r="N259" s="600"/>
      <c r="O259" s="600"/>
      <c r="P259" s="601"/>
      <c r="Q259" s="599"/>
      <c r="R259" s="601"/>
      <c r="S259" s="599"/>
      <c r="T259" s="601"/>
      <c r="U259" s="599"/>
      <c r="V259" s="600"/>
      <c r="W259" s="601"/>
      <c r="X259" s="485"/>
      <c r="Y259" s="486"/>
      <c r="Z259" s="487"/>
      <c r="AA259" s="488"/>
    </row>
    <row r="260" spans="2:27" ht="20.25" customHeight="1" x14ac:dyDescent="0.2">
      <c r="B260" s="474">
        <v>253</v>
      </c>
      <c r="C260" s="617"/>
      <c r="D260" s="618"/>
      <c r="E260" s="477"/>
      <c r="F260" s="478"/>
      <c r="G260" s="604"/>
      <c r="H260" s="605"/>
      <c r="I260" s="606"/>
      <c r="J260" s="599"/>
      <c r="K260" s="600"/>
      <c r="L260" s="601"/>
      <c r="M260" s="599"/>
      <c r="N260" s="600"/>
      <c r="O260" s="600"/>
      <c r="P260" s="601"/>
      <c r="Q260" s="599"/>
      <c r="R260" s="601"/>
      <c r="S260" s="599"/>
      <c r="T260" s="601"/>
      <c r="U260" s="599"/>
      <c r="V260" s="600"/>
      <c r="W260" s="601"/>
      <c r="X260" s="485"/>
      <c r="Y260" s="486"/>
      <c r="Z260" s="487"/>
      <c r="AA260" s="488"/>
    </row>
    <row r="261" spans="2:27" ht="20.25" customHeight="1" x14ac:dyDescent="0.2">
      <c r="B261" s="474">
        <v>254</v>
      </c>
      <c r="C261" s="617"/>
      <c r="D261" s="618"/>
      <c r="E261" s="477"/>
      <c r="F261" s="478"/>
      <c r="G261" s="604"/>
      <c r="H261" s="605"/>
      <c r="I261" s="606"/>
      <c r="J261" s="599"/>
      <c r="K261" s="600"/>
      <c r="L261" s="601"/>
      <c r="M261" s="599"/>
      <c r="N261" s="600"/>
      <c r="O261" s="600"/>
      <c r="P261" s="601"/>
      <c r="Q261" s="599"/>
      <c r="R261" s="601"/>
      <c r="S261" s="599"/>
      <c r="T261" s="601"/>
      <c r="U261" s="599"/>
      <c r="V261" s="600"/>
      <c r="W261" s="601"/>
      <c r="X261" s="485"/>
      <c r="Y261" s="486"/>
      <c r="Z261" s="487"/>
      <c r="AA261" s="488"/>
    </row>
    <row r="262" spans="2:27" ht="20.25" customHeight="1" x14ac:dyDescent="0.2">
      <c r="B262" s="474">
        <v>255</v>
      </c>
      <c r="C262" s="617"/>
      <c r="D262" s="618"/>
      <c r="E262" s="477"/>
      <c r="F262" s="478"/>
      <c r="G262" s="604"/>
      <c r="H262" s="605"/>
      <c r="I262" s="606"/>
      <c r="J262" s="599"/>
      <c r="K262" s="600"/>
      <c r="L262" s="601"/>
      <c r="M262" s="599"/>
      <c r="N262" s="600"/>
      <c r="O262" s="600"/>
      <c r="P262" s="601"/>
      <c r="Q262" s="599"/>
      <c r="R262" s="601"/>
      <c r="S262" s="599"/>
      <c r="T262" s="601"/>
      <c r="U262" s="599"/>
      <c r="V262" s="600"/>
      <c r="W262" s="601"/>
      <c r="X262" s="485"/>
      <c r="Y262" s="486"/>
      <c r="Z262" s="487"/>
      <c r="AA262" s="488"/>
    </row>
    <row r="263" spans="2:27" ht="20.25" customHeight="1" x14ac:dyDescent="0.2">
      <c r="B263" s="474">
        <v>256</v>
      </c>
      <c r="C263" s="617"/>
      <c r="D263" s="618"/>
      <c r="E263" s="477"/>
      <c r="F263" s="478"/>
      <c r="G263" s="604"/>
      <c r="H263" s="605"/>
      <c r="I263" s="606"/>
      <c r="J263" s="599"/>
      <c r="K263" s="600"/>
      <c r="L263" s="601"/>
      <c r="M263" s="599"/>
      <c r="N263" s="600"/>
      <c r="O263" s="600"/>
      <c r="P263" s="601"/>
      <c r="Q263" s="599"/>
      <c r="R263" s="601"/>
      <c r="S263" s="599"/>
      <c r="T263" s="601"/>
      <c r="U263" s="599"/>
      <c r="V263" s="600"/>
      <c r="W263" s="601"/>
      <c r="X263" s="485"/>
      <c r="Y263" s="486"/>
      <c r="Z263" s="487"/>
      <c r="AA263" s="488"/>
    </row>
    <row r="264" spans="2:27" ht="20.25" customHeight="1" x14ac:dyDescent="0.2">
      <c r="B264" s="474">
        <v>257</v>
      </c>
      <c r="C264" s="617"/>
      <c r="D264" s="618"/>
      <c r="E264" s="477"/>
      <c r="F264" s="478"/>
      <c r="G264" s="604"/>
      <c r="H264" s="605"/>
      <c r="I264" s="606"/>
      <c r="J264" s="599"/>
      <c r="K264" s="600"/>
      <c r="L264" s="601"/>
      <c r="M264" s="599"/>
      <c r="N264" s="600"/>
      <c r="O264" s="600"/>
      <c r="P264" s="601"/>
      <c r="Q264" s="599"/>
      <c r="R264" s="601"/>
      <c r="S264" s="599"/>
      <c r="T264" s="601"/>
      <c r="U264" s="599"/>
      <c r="V264" s="600"/>
      <c r="W264" s="601"/>
      <c r="X264" s="485"/>
      <c r="Y264" s="486"/>
      <c r="Z264" s="487"/>
      <c r="AA264" s="488"/>
    </row>
    <row r="265" spans="2:27" ht="20.25" customHeight="1" x14ac:dyDescent="0.2">
      <c r="B265" s="474">
        <v>258</v>
      </c>
      <c r="C265" s="617"/>
      <c r="D265" s="618"/>
      <c r="E265" s="477"/>
      <c r="F265" s="478"/>
      <c r="G265" s="604"/>
      <c r="H265" s="605"/>
      <c r="I265" s="606"/>
      <c r="J265" s="599"/>
      <c r="K265" s="600"/>
      <c r="L265" s="601"/>
      <c r="M265" s="599"/>
      <c r="N265" s="600"/>
      <c r="O265" s="600"/>
      <c r="P265" s="601"/>
      <c r="Q265" s="599"/>
      <c r="R265" s="601"/>
      <c r="S265" s="599"/>
      <c r="T265" s="601"/>
      <c r="U265" s="599"/>
      <c r="V265" s="600"/>
      <c r="W265" s="601"/>
      <c r="X265" s="485"/>
      <c r="Y265" s="486"/>
      <c r="Z265" s="487"/>
      <c r="AA265" s="488"/>
    </row>
    <row r="266" spans="2:27" ht="20.25" customHeight="1" x14ac:dyDescent="0.2">
      <c r="B266" s="474">
        <v>259</v>
      </c>
      <c r="C266" s="617"/>
      <c r="D266" s="618"/>
      <c r="E266" s="477"/>
      <c r="F266" s="478"/>
      <c r="G266" s="604"/>
      <c r="H266" s="605"/>
      <c r="I266" s="606"/>
      <c r="J266" s="599"/>
      <c r="K266" s="600"/>
      <c r="L266" s="601"/>
      <c r="M266" s="599"/>
      <c r="N266" s="600"/>
      <c r="O266" s="600"/>
      <c r="P266" s="601"/>
      <c r="Q266" s="599"/>
      <c r="R266" s="601"/>
      <c r="S266" s="599"/>
      <c r="T266" s="601"/>
      <c r="U266" s="599"/>
      <c r="V266" s="600"/>
      <c r="W266" s="601"/>
      <c r="X266" s="485"/>
      <c r="Y266" s="486"/>
      <c r="Z266" s="487"/>
      <c r="AA266" s="488"/>
    </row>
    <row r="267" spans="2:27" ht="20.25" customHeight="1" x14ac:dyDescent="0.2">
      <c r="B267" s="474">
        <v>260</v>
      </c>
      <c r="C267" s="617"/>
      <c r="D267" s="618"/>
      <c r="E267" s="477"/>
      <c r="F267" s="478"/>
      <c r="G267" s="604"/>
      <c r="H267" s="605"/>
      <c r="I267" s="606"/>
      <c r="J267" s="599"/>
      <c r="K267" s="600"/>
      <c r="L267" s="601"/>
      <c r="M267" s="599"/>
      <c r="N267" s="600"/>
      <c r="O267" s="600"/>
      <c r="P267" s="601"/>
      <c r="Q267" s="599"/>
      <c r="R267" s="601"/>
      <c r="S267" s="599"/>
      <c r="T267" s="601"/>
      <c r="U267" s="599"/>
      <c r="V267" s="600"/>
      <c r="W267" s="601"/>
      <c r="X267" s="485"/>
      <c r="Y267" s="486"/>
      <c r="Z267" s="487"/>
      <c r="AA267" s="488"/>
    </row>
    <row r="268" spans="2:27" ht="20.25" customHeight="1" x14ac:dyDescent="0.2">
      <c r="B268" s="474">
        <v>261</v>
      </c>
      <c r="C268" s="617"/>
      <c r="D268" s="618"/>
      <c r="E268" s="477"/>
      <c r="F268" s="478"/>
      <c r="G268" s="604"/>
      <c r="H268" s="605"/>
      <c r="I268" s="606"/>
      <c r="J268" s="599"/>
      <c r="K268" s="600"/>
      <c r="L268" s="601"/>
      <c r="M268" s="599"/>
      <c r="N268" s="600"/>
      <c r="O268" s="600"/>
      <c r="P268" s="601"/>
      <c r="Q268" s="599"/>
      <c r="R268" s="601"/>
      <c r="S268" s="599"/>
      <c r="T268" s="601"/>
      <c r="U268" s="599"/>
      <c r="V268" s="600"/>
      <c r="W268" s="601"/>
      <c r="X268" s="485"/>
      <c r="Y268" s="486"/>
      <c r="Z268" s="487"/>
      <c r="AA268" s="488"/>
    </row>
    <row r="269" spans="2:27" ht="20.25" customHeight="1" x14ac:dyDescent="0.2">
      <c r="B269" s="474">
        <v>262</v>
      </c>
      <c r="C269" s="617"/>
      <c r="D269" s="618"/>
      <c r="E269" s="477"/>
      <c r="F269" s="478"/>
      <c r="G269" s="604"/>
      <c r="H269" s="605"/>
      <c r="I269" s="606"/>
      <c r="J269" s="599"/>
      <c r="K269" s="600"/>
      <c r="L269" s="601"/>
      <c r="M269" s="599"/>
      <c r="N269" s="600"/>
      <c r="O269" s="600"/>
      <c r="P269" s="601"/>
      <c r="Q269" s="599"/>
      <c r="R269" s="601"/>
      <c r="S269" s="599"/>
      <c r="T269" s="601"/>
      <c r="U269" s="599"/>
      <c r="V269" s="600"/>
      <c r="W269" s="601"/>
      <c r="X269" s="485"/>
      <c r="Y269" s="486"/>
      <c r="Z269" s="487"/>
      <c r="AA269" s="488"/>
    </row>
    <row r="270" spans="2:27" ht="20.25" customHeight="1" x14ac:dyDescent="0.2">
      <c r="B270" s="474">
        <v>263</v>
      </c>
      <c r="C270" s="617"/>
      <c r="D270" s="618"/>
      <c r="E270" s="477"/>
      <c r="F270" s="478"/>
      <c r="G270" s="604"/>
      <c r="H270" s="605"/>
      <c r="I270" s="606"/>
      <c r="J270" s="599"/>
      <c r="K270" s="600"/>
      <c r="L270" s="601"/>
      <c r="M270" s="599"/>
      <c r="N270" s="600"/>
      <c r="O270" s="600"/>
      <c r="P270" s="601"/>
      <c r="Q270" s="599"/>
      <c r="R270" s="601"/>
      <c r="S270" s="599"/>
      <c r="T270" s="601"/>
      <c r="U270" s="599"/>
      <c r="V270" s="600"/>
      <c r="W270" s="601"/>
      <c r="X270" s="485"/>
      <c r="Y270" s="486"/>
      <c r="Z270" s="487"/>
      <c r="AA270" s="488"/>
    </row>
    <row r="271" spans="2:27" ht="20.25" customHeight="1" x14ac:dyDescent="0.2">
      <c r="B271" s="474">
        <v>264</v>
      </c>
      <c r="C271" s="617"/>
      <c r="D271" s="618"/>
      <c r="E271" s="477"/>
      <c r="F271" s="478"/>
      <c r="G271" s="604"/>
      <c r="H271" s="605"/>
      <c r="I271" s="606"/>
      <c r="J271" s="599"/>
      <c r="K271" s="600"/>
      <c r="L271" s="601"/>
      <c r="M271" s="599"/>
      <c r="N271" s="600"/>
      <c r="O271" s="600"/>
      <c r="P271" s="601"/>
      <c r="Q271" s="599"/>
      <c r="R271" s="601"/>
      <c r="S271" s="599"/>
      <c r="T271" s="601"/>
      <c r="U271" s="599"/>
      <c r="V271" s="600"/>
      <c r="W271" s="601"/>
      <c r="X271" s="485"/>
      <c r="Y271" s="486"/>
      <c r="Z271" s="487"/>
      <c r="AA271" s="488"/>
    </row>
    <row r="272" spans="2:27" ht="20.25" customHeight="1" x14ac:dyDescent="0.2">
      <c r="B272" s="474">
        <v>265</v>
      </c>
      <c r="C272" s="617"/>
      <c r="D272" s="618"/>
      <c r="E272" s="477"/>
      <c r="F272" s="478"/>
      <c r="G272" s="604"/>
      <c r="H272" s="605"/>
      <c r="I272" s="606"/>
      <c r="J272" s="599"/>
      <c r="K272" s="600"/>
      <c r="L272" s="601"/>
      <c r="M272" s="599"/>
      <c r="N272" s="600"/>
      <c r="O272" s="600"/>
      <c r="P272" s="601"/>
      <c r="Q272" s="599"/>
      <c r="R272" s="601"/>
      <c r="S272" s="599"/>
      <c r="T272" s="601"/>
      <c r="U272" s="599"/>
      <c r="V272" s="600"/>
      <c r="W272" s="601"/>
      <c r="X272" s="485"/>
      <c r="Y272" s="486"/>
      <c r="Z272" s="487"/>
      <c r="AA272" s="488"/>
    </row>
    <row r="273" spans="2:27" ht="20.25" customHeight="1" x14ac:dyDescent="0.2">
      <c r="B273" s="474">
        <v>266</v>
      </c>
      <c r="C273" s="617"/>
      <c r="D273" s="618"/>
      <c r="E273" s="477"/>
      <c r="F273" s="478"/>
      <c r="G273" s="604"/>
      <c r="H273" s="605"/>
      <c r="I273" s="606"/>
      <c r="J273" s="599"/>
      <c r="K273" s="600"/>
      <c r="L273" s="601"/>
      <c r="M273" s="599"/>
      <c r="N273" s="600"/>
      <c r="O273" s="600"/>
      <c r="P273" s="601"/>
      <c r="Q273" s="599"/>
      <c r="R273" s="601"/>
      <c r="S273" s="599"/>
      <c r="T273" s="601"/>
      <c r="U273" s="599"/>
      <c r="V273" s="600"/>
      <c r="W273" s="601"/>
      <c r="X273" s="485"/>
      <c r="Y273" s="486"/>
      <c r="Z273" s="487"/>
      <c r="AA273" s="488"/>
    </row>
    <row r="274" spans="2:27" ht="20.25" customHeight="1" x14ac:dyDescent="0.2">
      <c r="B274" s="474">
        <v>267</v>
      </c>
      <c r="C274" s="617"/>
      <c r="D274" s="618"/>
      <c r="E274" s="477"/>
      <c r="F274" s="478"/>
      <c r="G274" s="604"/>
      <c r="H274" s="605"/>
      <c r="I274" s="606"/>
      <c r="J274" s="599"/>
      <c r="K274" s="600"/>
      <c r="L274" s="601"/>
      <c r="M274" s="599"/>
      <c r="N274" s="600"/>
      <c r="O274" s="600"/>
      <c r="P274" s="601"/>
      <c r="Q274" s="599"/>
      <c r="R274" s="601"/>
      <c r="S274" s="599"/>
      <c r="T274" s="601"/>
      <c r="U274" s="599"/>
      <c r="V274" s="600"/>
      <c r="W274" s="601"/>
      <c r="X274" s="485"/>
      <c r="Y274" s="486"/>
      <c r="Z274" s="487"/>
      <c r="AA274" s="488"/>
    </row>
    <row r="275" spans="2:27" ht="20.25" customHeight="1" x14ac:dyDescent="0.2">
      <c r="B275" s="474">
        <v>268</v>
      </c>
      <c r="C275" s="617"/>
      <c r="D275" s="618"/>
      <c r="E275" s="477"/>
      <c r="F275" s="478"/>
      <c r="G275" s="604"/>
      <c r="H275" s="605"/>
      <c r="I275" s="606"/>
      <c r="J275" s="599"/>
      <c r="K275" s="600"/>
      <c r="L275" s="601"/>
      <c r="M275" s="599"/>
      <c r="N275" s="600"/>
      <c r="O275" s="600"/>
      <c r="P275" s="601"/>
      <c r="Q275" s="599"/>
      <c r="R275" s="601"/>
      <c r="S275" s="599"/>
      <c r="T275" s="601"/>
      <c r="U275" s="599"/>
      <c r="V275" s="600"/>
      <c r="W275" s="601"/>
      <c r="X275" s="485"/>
      <c r="Y275" s="486"/>
      <c r="Z275" s="487"/>
      <c r="AA275" s="488"/>
    </row>
    <row r="276" spans="2:27" ht="20.25" customHeight="1" x14ac:dyDescent="0.2">
      <c r="B276" s="474">
        <v>269</v>
      </c>
      <c r="C276" s="617"/>
      <c r="D276" s="618"/>
      <c r="E276" s="477"/>
      <c r="F276" s="478"/>
      <c r="G276" s="604"/>
      <c r="H276" s="605"/>
      <c r="I276" s="606"/>
      <c r="J276" s="599"/>
      <c r="K276" s="600"/>
      <c r="L276" s="601"/>
      <c r="M276" s="599"/>
      <c r="N276" s="600"/>
      <c r="O276" s="600"/>
      <c r="P276" s="601"/>
      <c r="Q276" s="599"/>
      <c r="R276" s="601"/>
      <c r="S276" s="599"/>
      <c r="T276" s="601"/>
      <c r="U276" s="599"/>
      <c r="V276" s="600"/>
      <c r="W276" s="601"/>
      <c r="X276" s="485"/>
      <c r="Y276" s="486"/>
      <c r="Z276" s="487"/>
      <c r="AA276" s="488"/>
    </row>
    <row r="277" spans="2:27" ht="20.25" customHeight="1" x14ac:dyDescent="0.2">
      <c r="B277" s="474">
        <v>270</v>
      </c>
      <c r="C277" s="617"/>
      <c r="D277" s="618"/>
      <c r="E277" s="477"/>
      <c r="F277" s="478"/>
      <c r="G277" s="604"/>
      <c r="H277" s="605"/>
      <c r="I277" s="606"/>
      <c r="J277" s="599"/>
      <c r="K277" s="600"/>
      <c r="L277" s="601"/>
      <c r="M277" s="599"/>
      <c r="N277" s="600"/>
      <c r="O277" s="600"/>
      <c r="P277" s="601"/>
      <c r="Q277" s="599"/>
      <c r="R277" s="601"/>
      <c r="S277" s="599"/>
      <c r="T277" s="601"/>
      <c r="U277" s="599"/>
      <c r="V277" s="600"/>
      <c r="W277" s="601"/>
      <c r="X277" s="485"/>
      <c r="Y277" s="486"/>
      <c r="Z277" s="487"/>
      <c r="AA277" s="488"/>
    </row>
    <row r="278" spans="2:27" ht="20.25" customHeight="1" x14ac:dyDescent="0.2">
      <c r="B278" s="474">
        <v>271</v>
      </c>
      <c r="C278" s="617"/>
      <c r="D278" s="618"/>
      <c r="E278" s="477"/>
      <c r="F278" s="478"/>
      <c r="G278" s="604"/>
      <c r="H278" s="605"/>
      <c r="I278" s="606"/>
      <c r="J278" s="599"/>
      <c r="K278" s="600"/>
      <c r="L278" s="601"/>
      <c r="M278" s="599"/>
      <c r="N278" s="600"/>
      <c r="O278" s="600"/>
      <c r="P278" s="601"/>
      <c r="Q278" s="599"/>
      <c r="R278" s="601"/>
      <c r="S278" s="599"/>
      <c r="T278" s="601"/>
      <c r="U278" s="599"/>
      <c r="V278" s="600"/>
      <c r="W278" s="601"/>
      <c r="X278" s="485"/>
      <c r="Y278" s="486"/>
      <c r="Z278" s="487"/>
      <c r="AA278" s="488"/>
    </row>
    <row r="279" spans="2:27" ht="20.25" customHeight="1" x14ac:dyDescent="0.2">
      <c r="B279" s="474">
        <v>272</v>
      </c>
      <c r="C279" s="617"/>
      <c r="D279" s="618"/>
      <c r="E279" s="477"/>
      <c r="F279" s="478"/>
      <c r="G279" s="604"/>
      <c r="H279" s="605"/>
      <c r="I279" s="606"/>
      <c r="J279" s="599"/>
      <c r="K279" s="600"/>
      <c r="L279" s="601"/>
      <c r="M279" s="599"/>
      <c r="N279" s="600"/>
      <c r="O279" s="600"/>
      <c r="P279" s="601"/>
      <c r="Q279" s="599"/>
      <c r="R279" s="601"/>
      <c r="S279" s="599"/>
      <c r="T279" s="601"/>
      <c r="U279" s="599"/>
      <c r="V279" s="600"/>
      <c r="W279" s="601"/>
      <c r="X279" s="485"/>
      <c r="Y279" s="486"/>
      <c r="Z279" s="487"/>
      <c r="AA279" s="488"/>
    </row>
    <row r="280" spans="2:27" ht="20.25" customHeight="1" x14ac:dyDescent="0.2">
      <c r="B280" s="474">
        <v>273</v>
      </c>
      <c r="C280" s="617"/>
      <c r="D280" s="618"/>
      <c r="E280" s="477"/>
      <c r="F280" s="478"/>
      <c r="G280" s="604"/>
      <c r="H280" s="605"/>
      <c r="I280" s="606"/>
      <c r="J280" s="599"/>
      <c r="K280" s="600"/>
      <c r="L280" s="601"/>
      <c r="M280" s="599"/>
      <c r="N280" s="600"/>
      <c r="O280" s="600"/>
      <c r="P280" s="601"/>
      <c r="Q280" s="599"/>
      <c r="R280" s="601"/>
      <c r="S280" s="599"/>
      <c r="T280" s="601"/>
      <c r="U280" s="599"/>
      <c r="V280" s="600"/>
      <c r="W280" s="601"/>
      <c r="X280" s="485"/>
      <c r="Y280" s="486"/>
      <c r="Z280" s="487"/>
      <c r="AA280" s="488"/>
    </row>
    <row r="281" spans="2:27" ht="20.25" customHeight="1" x14ac:dyDescent="0.2">
      <c r="B281" s="474">
        <v>274</v>
      </c>
      <c r="C281" s="617"/>
      <c r="D281" s="618"/>
      <c r="E281" s="477"/>
      <c r="F281" s="478"/>
      <c r="G281" s="604"/>
      <c r="H281" s="605"/>
      <c r="I281" s="606"/>
      <c r="J281" s="599"/>
      <c r="K281" s="600"/>
      <c r="L281" s="601"/>
      <c r="M281" s="599"/>
      <c r="N281" s="600"/>
      <c r="O281" s="600"/>
      <c r="P281" s="601"/>
      <c r="Q281" s="599"/>
      <c r="R281" s="601"/>
      <c r="S281" s="599"/>
      <c r="T281" s="601"/>
      <c r="U281" s="599"/>
      <c r="V281" s="600"/>
      <c r="W281" s="601"/>
      <c r="X281" s="485"/>
      <c r="Y281" s="486"/>
      <c r="Z281" s="487"/>
      <c r="AA281" s="488"/>
    </row>
    <row r="282" spans="2:27" ht="20.25" customHeight="1" x14ac:dyDescent="0.2">
      <c r="B282" s="474">
        <v>275</v>
      </c>
      <c r="C282" s="617"/>
      <c r="D282" s="618"/>
      <c r="E282" s="477"/>
      <c r="F282" s="478"/>
      <c r="G282" s="604"/>
      <c r="H282" s="605"/>
      <c r="I282" s="606"/>
      <c r="J282" s="599"/>
      <c r="K282" s="600"/>
      <c r="L282" s="601"/>
      <c r="M282" s="599"/>
      <c r="N282" s="600"/>
      <c r="O282" s="600"/>
      <c r="P282" s="601"/>
      <c r="Q282" s="599"/>
      <c r="R282" s="601"/>
      <c r="S282" s="599"/>
      <c r="T282" s="601"/>
      <c r="U282" s="599"/>
      <c r="V282" s="600"/>
      <c r="W282" s="601"/>
      <c r="X282" s="485"/>
      <c r="Y282" s="486"/>
      <c r="Z282" s="487"/>
      <c r="AA282" s="488"/>
    </row>
    <row r="283" spans="2:27" ht="20.25" customHeight="1" x14ac:dyDescent="0.2">
      <c r="B283" s="474">
        <v>276</v>
      </c>
      <c r="C283" s="617"/>
      <c r="D283" s="618"/>
      <c r="E283" s="477"/>
      <c r="F283" s="478"/>
      <c r="G283" s="604"/>
      <c r="H283" s="605"/>
      <c r="I283" s="606"/>
      <c r="J283" s="599"/>
      <c r="K283" s="600"/>
      <c r="L283" s="601"/>
      <c r="M283" s="599"/>
      <c r="N283" s="600"/>
      <c r="O283" s="600"/>
      <c r="P283" s="601"/>
      <c r="Q283" s="599"/>
      <c r="R283" s="601"/>
      <c r="S283" s="599"/>
      <c r="T283" s="601"/>
      <c r="U283" s="599"/>
      <c r="V283" s="600"/>
      <c r="W283" s="601"/>
      <c r="X283" s="485"/>
      <c r="Y283" s="486"/>
      <c r="Z283" s="487"/>
      <c r="AA283" s="488"/>
    </row>
    <row r="284" spans="2:27" ht="20.25" customHeight="1" x14ac:dyDescent="0.2">
      <c r="B284" s="474">
        <v>277</v>
      </c>
      <c r="C284" s="617"/>
      <c r="D284" s="618"/>
      <c r="E284" s="477"/>
      <c r="F284" s="478"/>
      <c r="G284" s="604"/>
      <c r="H284" s="605"/>
      <c r="I284" s="606"/>
      <c r="J284" s="599"/>
      <c r="K284" s="600"/>
      <c r="L284" s="601"/>
      <c r="M284" s="599"/>
      <c r="N284" s="600"/>
      <c r="O284" s="600"/>
      <c r="P284" s="601"/>
      <c r="Q284" s="599"/>
      <c r="R284" s="601"/>
      <c r="S284" s="599"/>
      <c r="T284" s="601"/>
      <c r="U284" s="599"/>
      <c r="V284" s="600"/>
      <c r="W284" s="601"/>
      <c r="X284" s="485"/>
      <c r="Y284" s="486"/>
      <c r="Z284" s="487"/>
      <c r="AA284" s="488"/>
    </row>
    <row r="285" spans="2:27" ht="20.25" customHeight="1" x14ac:dyDescent="0.2">
      <c r="B285" s="474">
        <v>278</v>
      </c>
      <c r="C285" s="617"/>
      <c r="D285" s="618"/>
      <c r="E285" s="477"/>
      <c r="F285" s="478"/>
      <c r="G285" s="604"/>
      <c r="H285" s="605"/>
      <c r="I285" s="606"/>
      <c r="J285" s="599"/>
      <c r="K285" s="600"/>
      <c r="L285" s="601"/>
      <c r="M285" s="599"/>
      <c r="N285" s="600"/>
      <c r="O285" s="600"/>
      <c r="P285" s="601"/>
      <c r="Q285" s="599"/>
      <c r="R285" s="601"/>
      <c r="S285" s="599"/>
      <c r="T285" s="601"/>
      <c r="U285" s="599"/>
      <c r="V285" s="600"/>
      <c r="W285" s="601"/>
      <c r="X285" s="485"/>
      <c r="Y285" s="486"/>
      <c r="Z285" s="487"/>
      <c r="AA285" s="488"/>
    </row>
    <row r="286" spans="2:27" ht="20.25" customHeight="1" x14ac:dyDescent="0.2">
      <c r="B286" s="474">
        <v>279</v>
      </c>
      <c r="C286" s="617"/>
      <c r="D286" s="618"/>
      <c r="E286" s="477"/>
      <c r="F286" s="478"/>
      <c r="G286" s="604"/>
      <c r="H286" s="605"/>
      <c r="I286" s="606"/>
      <c r="J286" s="599"/>
      <c r="K286" s="600"/>
      <c r="L286" s="601"/>
      <c r="M286" s="599"/>
      <c r="N286" s="600"/>
      <c r="O286" s="600"/>
      <c r="P286" s="601"/>
      <c r="Q286" s="599"/>
      <c r="R286" s="601"/>
      <c r="S286" s="599"/>
      <c r="T286" s="601"/>
      <c r="U286" s="599"/>
      <c r="V286" s="600"/>
      <c r="W286" s="601"/>
      <c r="X286" s="485"/>
      <c r="Y286" s="486"/>
      <c r="Z286" s="487"/>
      <c r="AA286" s="488"/>
    </row>
    <row r="287" spans="2:27" ht="20.25" customHeight="1" x14ac:dyDescent="0.2">
      <c r="B287" s="474">
        <v>280</v>
      </c>
      <c r="C287" s="617"/>
      <c r="D287" s="618"/>
      <c r="E287" s="477"/>
      <c r="F287" s="478"/>
      <c r="G287" s="604"/>
      <c r="H287" s="605"/>
      <c r="I287" s="606"/>
      <c r="J287" s="599"/>
      <c r="K287" s="600"/>
      <c r="L287" s="601"/>
      <c r="M287" s="599"/>
      <c r="N287" s="600"/>
      <c r="O287" s="600"/>
      <c r="P287" s="601"/>
      <c r="Q287" s="599"/>
      <c r="R287" s="601"/>
      <c r="S287" s="599"/>
      <c r="T287" s="601"/>
      <c r="U287" s="599"/>
      <c r="V287" s="600"/>
      <c r="W287" s="601"/>
      <c r="X287" s="485"/>
      <c r="Y287" s="486"/>
      <c r="Z287" s="487"/>
      <c r="AA287" s="488"/>
    </row>
    <row r="288" spans="2:27" ht="20.25" customHeight="1" x14ac:dyDescent="0.2">
      <c r="B288" s="474">
        <v>281</v>
      </c>
      <c r="C288" s="617"/>
      <c r="D288" s="618"/>
      <c r="E288" s="477"/>
      <c r="F288" s="478"/>
      <c r="G288" s="604"/>
      <c r="H288" s="605"/>
      <c r="I288" s="606"/>
      <c r="J288" s="599"/>
      <c r="K288" s="600"/>
      <c r="L288" s="601"/>
      <c r="M288" s="599"/>
      <c r="N288" s="600"/>
      <c r="O288" s="600"/>
      <c r="P288" s="601"/>
      <c r="Q288" s="599"/>
      <c r="R288" s="601"/>
      <c r="S288" s="599"/>
      <c r="T288" s="601"/>
      <c r="U288" s="599"/>
      <c r="V288" s="600"/>
      <c r="W288" s="601"/>
      <c r="X288" s="485"/>
      <c r="Y288" s="486"/>
      <c r="Z288" s="487"/>
      <c r="AA288" s="488"/>
    </row>
    <row r="289" spans="2:27" ht="20.25" customHeight="1" x14ac:dyDescent="0.2">
      <c r="B289" s="474">
        <v>282</v>
      </c>
      <c r="C289" s="617"/>
      <c r="D289" s="618"/>
      <c r="E289" s="477"/>
      <c r="F289" s="478"/>
      <c r="G289" s="604"/>
      <c r="H289" s="605"/>
      <c r="I289" s="606"/>
      <c r="J289" s="599"/>
      <c r="K289" s="600"/>
      <c r="L289" s="601"/>
      <c r="M289" s="599"/>
      <c r="N289" s="600"/>
      <c r="O289" s="600"/>
      <c r="P289" s="601"/>
      <c r="Q289" s="599"/>
      <c r="R289" s="601"/>
      <c r="S289" s="599"/>
      <c r="T289" s="601"/>
      <c r="U289" s="599"/>
      <c r="V289" s="600"/>
      <c r="W289" s="601"/>
      <c r="X289" s="485"/>
      <c r="Y289" s="486"/>
      <c r="Z289" s="487"/>
      <c r="AA289" s="488"/>
    </row>
    <row r="290" spans="2:27" ht="20.25" customHeight="1" x14ac:dyDescent="0.2">
      <c r="B290" s="474">
        <v>283</v>
      </c>
      <c r="C290" s="617"/>
      <c r="D290" s="618"/>
      <c r="E290" s="477"/>
      <c r="F290" s="478"/>
      <c r="G290" s="604"/>
      <c r="H290" s="605"/>
      <c r="I290" s="606"/>
      <c r="J290" s="599"/>
      <c r="K290" s="600"/>
      <c r="L290" s="601"/>
      <c r="M290" s="599"/>
      <c r="N290" s="600"/>
      <c r="O290" s="600"/>
      <c r="P290" s="601"/>
      <c r="Q290" s="599"/>
      <c r="R290" s="601"/>
      <c r="S290" s="599"/>
      <c r="T290" s="601"/>
      <c r="U290" s="599"/>
      <c r="V290" s="600"/>
      <c r="W290" s="601"/>
      <c r="X290" s="485"/>
      <c r="Y290" s="486"/>
      <c r="Z290" s="487"/>
      <c r="AA290" s="488"/>
    </row>
    <row r="291" spans="2:27" ht="20.25" customHeight="1" x14ac:dyDescent="0.2">
      <c r="B291" s="474">
        <v>284</v>
      </c>
      <c r="C291" s="617"/>
      <c r="D291" s="618"/>
      <c r="E291" s="477"/>
      <c r="F291" s="478"/>
      <c r="G291" s="604"/>
      <c r="H291" s="605"/>
      <c r="I291" s="606"/>
      <c r="J291" s="599"/>
      <c r="K291" s="600"/>
      <c r="L291" s="601"/>
      <c r="M291" s="599"/>
      <c r="N291" s="600"/>
      <c r="O291" s="600"/>
      <c r="P291" s="601"/>
      <c r="Q291" s="599"/>
      <c r="R291" s="601"/>
      <c r="S291" s="599"/>
      <c r="T291" s="601"/>
      <c r="U291" s="599"/>
      <c r="V291" s="600"/>
      <c r="W291" s="601"/>
      <c r="X291" s="485"/>
      <c r="Y291" s="486"/>
      <c r="Z291" s="487"/>
      <c r="AA291" s="488"/>
    </row>
    <row r="292" spans="2:27" ht="20.25" customHeight="1" x14ac:dyDescent="0.2">
      <c r="B292" s="474">
        <v>285</v>
      </c>
      <c r="C292" s="617"/>
      <c r="D292" s="618"/>
      <c r="E292" s="477"/>
      <c r="F292" s="478"/>
      <c r="G292" s="604"/>
      <c r="H292" s="605"/>
      <c r="I292" s="606"/>
      <c r="J292" s="599"/>
      <c r="K292" s="600"/>
      <c r="L292" s="601"/>
      <c r="M292" s="599"/>
      <c r="N292" s="600"/>
      <c r="O292" s="600"/>
      <c r="P292" s="601"/>
      <c r="Q292" s="599"/>
      <c r="R292" s="601"/>
      <c r="S292" s="599"/>
      <c r="T292" s="601"/>
      <c r="U292" s="599"/>
      <c r="V292" s="600"/>
      <c r="W292" s="601"/>
      <c r="X292" s="485"/>
      <c r="Y292" s="486"/>
      <c r="Z292" s="487"/>
      <c r="AA292" s="488"/>
    </row>
    <row r="293" spans="2:27" ht="20.25" customHeight="1" x14ac:dyDescent="0.2">
      <c r="B293" s="474">
        <v>286</v>
      </c>
      <c r="C293" s="617"/>
      <c r="D293" s="618"/>
      <c r="E293" s="477"/>
      <c r="F293" s="478"/>
      <c r="G293" s="604"/>
      <c r="H293" s="605"/>
      <c r="I293" s="606"/>
      <c r="J293" s="599"/>
      <c r="K293" s="600"/>
      <c r="L293" s="601"/>
      <c r="M293" s="599"/>
      <c r="N293" s="600"/>
      <c r="O293" s="600"/>
      <c r="P293" s="601"/>
      <c r="Q293" s="599"/>
      <c r="R293" s="601"/>
      <c r="S293" s="599"/>
      <c r="T293" s="601"/>
      <c r="U293" s="599"/>
      <c r="V293" s="600"/>
      <c r="W293" s="601"/>
      <c r="X293" s="485"/>
      <c r="Y293" s="486"/>
      <c r="Z293" s="487"/>
      <c r="AA293" s="488"/>
    </row>
    <row r="294" spans="2:27" ht="20.25" customHeight="1" x14ac:dyDescent="0.2">
      <c r="B294" s="474">
        <v>287</v>
      </c>
      <c r="C294" s="617"/>
      <c r="D294" s="618"/>
      <c r="E294" s="477"/>
      <c r="F294" s="478"/>
      <c r="G294" s="604"/>
      <c r="H294" s="605"/>
      <c r="I294" s="606"/>
      <c r="J294" s="599"/>
      <c r="K294" s="600"/>
      <c r="L294" s="601"/>
      <c r="M294" s="599"/>
      <c r="N294" s="600"/>
      <c r="O294" s="600"/>
      <c r="P294" s="601"/>
      <c r="Q294" s="599"/>
      <c r="R294" s="601"/>
      <c r="S294" s="599"/>
      <c r="T294" s="601"/>
      <c r="U294" s="599"/>
      <c r="V294" s="600"/>
      <c r="W294" s="601"/>
      <c r="X294" s="485"/>
      <c r="Y294" s="486"/>
      <c r="Z294" s="487"/>
      <c r="AA294" s="488"/>
    </row>
    <row r="295" spans="2:27" ht="20.25" customHeight="1" x14ac:dyDescent="0.2">
      <c r="B295" s="474">
        <v>288</v>
      </c>
      <c r="C295" s="617"/>
      <c r="D295" s="618"/>
      <c r="E295" s="477"/>
      <c r="F295" s="478"/>
      <c r="G295" s="604"/>
      <c r="H295" s="605"/>
      <c r="I295" s="606"/>
      <c r="J295" s="599"/>
      <c r="K295" s="600"/>
      <c r="L295" s="601"/>
      <c r="M295" s="599"/>
      <c r="N295" s="600"/>
      <c r="O295" s="600"/>
      <c r="P295" s="601"/>
      <c r="Q295" s="599"/>
      <c r="R295" s="601"/>
      <c r="S295" s="599"/>
      <c r="T295" s="601"/>
      <c r="U295" s="599"/>
      <c r="V295" s="600"/>
      <c r="W295" s="601"/>
      <c r="X295" s="485"/>
      <c r="Y295" s="486"/>
      <c r="Z295" s="487"/>
      <c r="AA295" s="488"/>
    </row>
    <row r="296" spans="2:27" ht="20.25" customHeight="1" x14ac:dyDescent="0.2">
      <c r="B296" s="474">
        <v>289</v>
      </c>
      <c r="C296" s="617"/>
      <c r="D296" s="618"/>
      <c r="E296" s="477"/>
      <c r="F296" s="478"/>
      <c r="G296" s="604"/>
      <c r="H296" s="605"/>
      <c r="I296" s="606"/>
      <c r="J296" s="599"/>
      <c r="K296" s="600"/>
      <c r="L296" s="601"/>
      <c r="M296" s="599"/>
      <c r="N296" s="600"/>
      <c r="O296" s="600"/>
      <c r="P296" s="601"/>
      <c r="Q296" s="599"/>
      <c r="R296" s="601"/>
      <c r="S296" s="599"/>
      <c r="T296" s="601"/>
      <c r="U296" s="599"/>
      <c r="V296" s="600"/>
      <c r="W296" s="601"/>
      <c r="X296" s="485"/>
      <c r="Y296" s="486"/>
      <c r="Z296" s="487"/>
      <c r="AA296" s="488"/>
    </row>
    <row r="297" spans="2:27" ht="20.25" customHeight="1" x14ac:dyDescent="0.2">
      <c r="B297" s="474">
        <v>290</v>
      </c>
      <c r="C297" s="617"/>
      <c r="D297" s="618"/>
      <c r="E297" s="477"/>
      <c r="F297" s="478"/>
      <c r="G297" s="604"/>
      <c r="H297" s="605"/>
      <c r="I297" s="606"/>
      <c r="J297" s="599"/>
      <c r="K297" s="600"/>
      <c r="L297" s="601"/>
      <c r="M297" s="599"/>
      <c r="N297" s="600"/>
      <c r="O297" s="600"/>
      <c r="P297" s="601"/>
      <c r="Q297" s="599"/>
      <c r="R297" s="601"/>
      <c r="S297" s="599"/>
      <c r="T297" s="601"/>
      <c r="U297" s="599"/>
      <c r="V297" s="600"/>
      <c r="W297" s="601"/>
      <c r="X297" s="485"/>
      <c r="Y297" s="486"/>
      <c r="Z297" s="487"/>
      <c r="AA297" s="488"/>
    </row>
    <row r="298" spans="2:27" ht="20.25" customHeight="1" x14ac:dyDescent="0.2">
      <c r="B298" s="474">
        <v>291</v>
      </c>
      <c r="C298" s="617"/>
      <c r="D298" s="618"/>
      <c r="E298" s="477"/>
      <c r="F298" s="478"/>
      <c r="G298" s="604"/>
      <c r="H298" s="605"/>
      <c r="I298" s="606"/>
      <c r="J298" s="599"/>
      <c r="K298" s="600"/>
      <c r="L298" s="601"/>
      <c r="M298" s="599"/>
      <c r="N298" s="600"/>
      <c r="O298" s="600"/>
      <c r="P298" s="601"/>
      <c r="Q298" s="599"/>
      <c r="R298" s="601"/>
      <c r="S298" s="599"/>
      <c r="T298" s="601"/>
      <c r="U298" s="599"/>
      <c r="V298" s="600"/>
      <c r="W298" s="601"/>
      <c r="X298" s="485"/>
      <c r="Y298" s="486"/>
      <c r="Z298" s="487"/>
      <c r="AA298" s="488"/>
    </row>
    <row r="299" spans="2:27" ht="20.25" customHeight="1" x14ac:dyDescent="0.2">
      <c r="B299" s="474">
        <v>292</v>
      </c>
      <c r="C299" s="617"/>
      <c r="D299" s="618"/>
      <c r="E299" s="477"/>
      <c r="F299" s="478"/>
      <c r="G299" s="604"/>
      <c r="H299" s="605"/>
      <c r="I299" s="606"/>
      <c r="J299" s="599"/>
      <c r="K299" s="600"/>
      <c r="L299" s="601"/>
      <c r="M299" s="599"/>
      <c r="N299" s="600"/>
      <c r="O299" s="600"/>
      <c r="P299" s="601"/>
      <c r="Q299" s="599"/>
      <c r="R299" s="601"/>
      <c r="S299" s="599"/>
      <c r="T299" s="601"/>
      <c r="U299" s="599"/>
      <c r="V299" s="600"/>
      <c r="W299" s="601"/>
      <c r="X299" s="485"/>
      <c r="Y299" s="486"/>
      <c r="Z299" s="487"/>
      <c r="AA299" s="488"/>
    </row>
    <row r="300" spans="2:27" ht="20.25" customHeight="1" x14ac:dyDescent="0.2">
      <c r="B300" s="474">
        <v>293</v>
      </c>
      <c r="C300" s="617"/>
      <c r="D300" s="618"/>
      <c r="E300" s="477"/>
      <c r="F300" s="478"/>
      <c r="G300" s="604"/>
      <c r="H300" s="605"/>
      <c r="I300" s="606"/>
      <c r="J300" s="599"/>
      <c r="K300" s="600"/>
      <c r="L300" s="601"/>
      <c r="M300" s="599"/>
      <c r="N300" s="600"/>
      <c r="O300" s="600"/>
      <c r="P300" s="601"/>
      <c r="Q300" s="599"/>
      <c r="R300" s="601"/>
      <c r="S300" s="599"/>
      <c r="T300" s="601"/>
      <c r="U300" s="599"/>
      <c r="V300" s="600"/>
      <c r="W300" s="601"/>
      <c r="X300" s="485"/>
      <c r="Y300" s="486"/>
      <c r="Z300" s="487"/>
      <c r="AA300" s="488"/>
    </row>
    <row r="301" spans="2:27" ht="20.25" customHeight="1" x14ac:dyDescent="0.2">
      <c r="B301" s="474">
        <v>294</v>
      </c>
      <c r="C301" s="617"/>
      <c r="D301" s="618"/>
      <c r="E301" s="477"/>
      <c r="F301" s="478"/>
      <c r="G301" s="604"/>
      <c r="H301" s="605"/>
      <c r="I301" s="606"/>
      <c r="J301" s="599"/>
      <c r="K301" s="600"/>
      <c r="L301" s="601"/>
      <c r="M301" s="599"/>
      <c r="N301" s="600"/>
      <c r="O301" s="600"/>
      <c r="P301" s="601"/>
      <c r="Q301" s="599"/>
      <c r="R301" s="601"/>
      <c r="S301" s="599"/>
      <c r="T301" s="601"/>
      <c r="U301" s="599"/>
      <c r="V301" s="600"/>
      <c r="W301" s="601"/>
      <c r="X301" s="485"/>
      <c r="Y301" s="486"/>
      <c r="Z301" s="487"/>
      <c r="AA301" s="488"/>
    </row>
    <row r="302" spans="2:27" ht="20.25" customHeight="1" x14ac:dyDescent="0.2">
      <c r="B302" s="474">
        <v>295</v>
      </c>
      <c r="C302" s="617"/>
      <c r="D302" s="618"/>
      <c r="E302" s="477"/>
      <c r="F302" s="478"/>
      <c r="G302" s="604"/>
      <c r="H302" s="605"/>
      <c r="I302" s="606"/>
      <c r="J302" s="599"/>
      <c r="K302" s="600"/>
      <c r="L302" s="601"/>
      <c r="M302" s="599"/>
      <c r="N302" s="600"/>
      <c r="O302" s="600"/>
      <c r="P302" s="601"/>
      <c r="Q302" s="599"/>
      <c r="R302" s="601"/>
      <c r="S302" s="599"/>
      <c r="T302" s="601"/>
      <c r="U302" s="599"/>
      <c r="V302" s="600"/>
      <c r="W302" s="601"/>
      <c r="X302" s="485"/>
      <c r="Y302" s="486"/>
      <c r="Z302" s="487"/>
      <c r="AA302" s="488"/>
    </row>
    <row r="303" spans="2:27" ht="20.25" customHeight="1" x14ac:dyDescent="0.2">
      <c r="B303" s="474">
        <v>296</v>
      </c>
      <c r="C303" s="617"/>
      <c r="D303" s="618"/>
      <c r="E303" s="477"/>
      <c r="F303" s="478"/>
      <c r="G303" s="604"/>
      <c r="H303" s="605"/>
      <c r="I303" s="606"/>
      <c r="J303" s="599"/>
      <c r="K303" s="600"/>
      <c r="L303" s="601"/>
      <c r="M303" s="599"/>
      <c r="N303" s="600"/>
      <c r="O303" s="600"/>
      <c r="P303" s="601"/>
      <c r="Q303" s="599"/>
      <c r="R303" s="601"/>
      <c r="S303" s="599"/>
      <c r="T303" s="601"/>
      <c r="U303" s="599"/>
      <c r="V303" s="600"/>
      <c r="W303" s="601"/>
      <c r="X303" s="485"/>
      <c r="Y303" s="486"/>
      <c r="Z303" s="487"/>
      <c r="AA303" s="488"/>
    </row>
    <row r="304" spans="2:27" ht="20.25" customHeight="1" x14ac:dyDescent="0.2">
      <c r="B304" s="474">
        <v>297</v>
      </c>
      <c r="C304" s="617"/>
      <c r="D304" s="618"/>
      <c r="E304" s="477"/>
      <c r="F304" s="478"/>
      <c r="G304" s="604"/>
      <c r="H304" s="605"/>
      <c r="I304" s="606"/>
      <c r="J304" s="599"/>
      <c r="K304" s="600"/>
      <c r="L304" s="601"/>
      <c r="M304" s="599"/>
      <c r="N304" s="600"/>
      <c r="O304" s="600"/>
      <c r="P304" s="601"/>
      <c r="Q304" s="599"/>
      <c r="R304" s="601"/>
      <c r="S304" s="599"/>
      <c r="T304" s="601"/>
      <c r="U304" s="599"/>
      <c r="V304" s="600"/>
      <c r="W304" s="601"/>
      <c r="X304" s="485"/>
      <c r="Y304" s="486"/>
      <c r="Z304" s="487"/>
      <c r="AA304" s="488"/>
    </row>
    <row r="305" spans="2:27" ht="20.25" customHeight="1" x14ac:dyDescent="0.2">
      <c r="B305" s="474">
        <v>298</v>
      </c>
      <c r="C305" s="617"/>
      <c r="D305" s="618"/>
      <c r="E305" s="477"/>
      <c r="F305" s="478"/>
      <c r="G305" s="604"/>
      <c r="H305" s="605"/>
      <c r="I305" s="606"/>
      <c r="J305" s="599"/>
      <c r="K305" s="600"/>
      <c r="L305" s="601"/>
      <c r="M305" s="599"/>
      <c r="N305" s="600"/>
      <c r="O305" s="600"/>
      <c r="P305" s="601"/>
      <c r="Q305" s="599"/>
      <c r="R305" s="601"/>
      <c r="S305" s="599"/>
      <c r="T305" s="601"/>
      <c r="U305" s="599"/>
      <c r="V305" s="600"/>
      <c r="W305" s="601"/>
      <c r="X305" s="485"/>
      <c r="Y305" s="486"/>
      <c r="Z305" s="487"/>
      <c r="AA305" s="488"/>
    </row>
    <row r="306" spans="2:27" ht="20.25" customHeight="1" x14ac:dyDescent="0.2">
      <c r="B306" s="474">
        <v>299</v>
      </c>
      <c r="C306" s="617"/>
      <c r="D306" s="618"/>
      <c r="E306" s="477"/>
      <c r="F306" s="478"/>
      <c r="G306" s="604"/>
      <c r="H306" s="605"/>
      <c r="I306" s="606"/>
      <c r="J306" s="599"/>
      <c r="K306" s="600"/>
      <c r="L306" s="601"/>
      <c r="M306" s="599"/>
      <c r="N306" s="600"/>
      <c r="O306" s="600"/>
      <c r="P306" s="601"/>
      <c r="Q306" s="599"/>
      <c r="R306" s="601"/>
      <c r="S306" s="599"/>
      <c r="T306" s="601"/>
      <c r="U306" s="599"/>
      <c r="V306" s="600"/>
      <c r="W306" s="601"/>
      <c r="X306" s="485"/>
      <c r="Y306" s="486"/>
      <c r="Z306" s="487"/>
      <c r="AA306" s="488"/>
    </row>
    <row r="307" spans="2:27" ht="20.25" customHeight="1" x14ac:dyDescent="0.2">
      <c r="B307" s="163">
        <v>300</v>
      </c>
      <c r="C307" s="630"/>
      <c r="D307" s="631"/>
      <c r="E307" s="170"/>
      <c r="F307" s="260"/>
      <c r="G307" s="632"/>
      <c r="H307" s="633"/>
      <c r="I307" s="634"/>
      <c r="J307" s="621"/>
      <c r="K307" s="622"/>
      <c r="L307" s="623"/>
      <c r="M307" s="621"/>
      <c r="N307" s="622"/>
      <c r="O307" s="622"/>
      <c r="P307" s="623"/>
      <c r="Q307" s="621"/>
      <c r="R307" s="623"/>
      <c r="S307" s="621"/>
      <c r="T307" s="623"/>
      <c r="U307" s="621"/>
      <c r="V307" s="622"/>
      <c r="W307" s="623"/>
      <c r="X307" s="489"/>
      <c r="Y307" s="490"/>
      <c r="Z307" s="491"/>
      <c r="AA307" s="492"/>
    </row>
    <row r="309" spans="2:27" ht="20.25" customHeight="1" x14ac:dyDescent="0.2">
      <c r="B309" s="602" t="s">
        <v>680</v>
      </c>
      <c r="C309" s="602"/>
      <c r="D309" s="602"/>
      <c r="E309" s="602"/>
      <c r="F309" s="602"/>
      <c r="G309" s="602"/>
      <c r="H309" s="602"/>
      <c r="I309" s="602"/>
      <c r="J309" s="602"/>
      <c r="K309" s="602"/>
      <c r="L309" s="602"/>
      <c r="M309" s="602"/>
      <c r="N309" s="602"/>
      <c r="O309" s="602"/>
      <c r="P309" s="602"/>
      <c r="Q309" s="602"/>
      <c r="R309" s="602"/>
      <c r="S309" s="602"/>
      <c r="T309" s="602"/>
      <c r="U309" s="602"/>
      <c r="V309" s="602"/>
      <c r="W309" s="602"/>
      <c r="X309" s="602"/>
      <c r="Y309" s="602"/>
      <c r="Z309" s="602"/>
      <c r="AA309" s="602"/>
    </row>
    <row r="310" spans="2:27" ht="20.25" customHeight="1" x14ac:dyDescent="0.2">
      <c r="B310" s="602"/>
      <c r="C310" s="602"/>
      <c r="D310" s="602"/>
      <c r="E310" s="602"/>
      <c r="F310" s="602"/>
      <c r="G310" s="602"/>
      <c r="H310" s="602"/>
      <c r="I310" s="602"/>
      <c r="J310" s="602"/>
      <c r="K310" s="602"/>
      <c r="L310" s="602"/>
      <c r="M310" s="602"/>
      <c r="N310" s="602"/>
      <c r="O310" s="602"/>
      <c r="P310" s="602"/>
      <c r="Q310" s="602"/>
      <c r="R310" s="602"/>
      <c r="S310" s="602"/>
      <c r="T310" s="602"/>
      <c r="U310" s="602"/>
      <c r="V310" s="602"/>
      <c r="W310" s="602"/>
      <c r="X310" s="602"/>
      <c r="Y310" s="602"/>
      <c r="Z310" s="602"/>
      <c r="AA310" s="602"/>
    </row>
    <row r="311" spans="2:27" ht="20.25" customHeight="1" x14ac:dyDescent="0.2">
      <c r="B311" s="602"/>
      <c r="C311" s="602"/>
      <c r="D311" s="602"/>
      <c r="E311" s="602"/>
      <c r="F311" s="602"/>
      <c r="G311" s="602"/>
      <c r="H311" s="602"/>
      <c r="I311" s="602"/>
      <c r="J311" s="602"/>
      <c r="K311" s="602"/>
      <c r="L311" s="602"/>
      <c r="M311" s="602"/>
      <c r="N311" s="602"/>
      <c r="O311" s="602"/>
      <c r="P311" s="602"/>
      <c r="Q311" s="602"/>
      <c r="R311" s="602"/>
      <c r="S311" s="602"/>
      <c r="T311" s="602"/>
      <c r="U311" s="602"/>
      <c r="V311" s="602"/>
      <c r="W311" s="602"/>
      <c r="X311" s="602"/>
      <c r="Y311" s="602"/>
      <c r="Z311" s="602"/>
      <c r="AA311" s="602"/>
    </row>
    <row r="312" spans="2:27" ht="20.25" customHeight="1" x14ac:dyDescent="0.2">
      <c r="B312" s="602"/>
      <c r="C312" s="602"/>
      <c r="D312" s="602"/>
      <c r="E312" s="602"/>
      <c r="F312" s="602"/>
      <c r="G312" s="602"/>
      <c r="H312" s="602"/>
      <c r="I312" s="602"/>
      <c r="J312" s="602"/>
      <c r="K312" s="602"/>
      <c r="L312" s="602"/>
      <c r="M312" s="602"/>
      <c r="N312" s="602"/>
      <c r="O312" s="602"/>
      <c r="P312" s="602"/>
      <c r="Q312" s="602"/>
      <c r="R312" s="602"/>
      <c r="S312" s="602"/>
      <c r="T312" s="602"/>
      <c r="U312" s="602"/>
      <c r="V312" s="602"/>
      <c r="W312" s="602"/>
      <c r="X312" s="602"/>
      <c r="Y312" s="602"/>
      <c r="Z312" s="602"/>
      <c r="AA312" s="602"/>
    </row>
    <row r="313" spans="2:27" ht="20.25" customHeight="1" x14ac:dyDescent="0.2">
      <c r="B313" s="602"/>
      <c r="C313" s="602"/>
      <c r="D313" s="602"/>
      <c r="E313" s="602"/>
      <c r="F313" s="602"/>
      <c r="G313" s="602"/>
      <c r="H313" s="602"/>
      <c r="I313" s="602"/>
      <c r="J313" s="602"/>
      <c r="K313" s="602"/>
      <c r="L313" s="602"/>
      <c r="M313" s="602"/>
      <c r="N313" s="602"/>
      <c r="O313" s="602"/>
      <c r="P313" s="602"/>
      <c r="Q313" s="602"/>
      <c r="R313" s="602"/>
      <c r="S313" s="602"/>
      <c r="T313" s="602"/>
      <c r="U313" s="602"/>
      <c r="V313" s="602"/>
      <c r="W313" s="602"/>
      <c r="X313" s="602"/>
      <c r="Y313" s="602"/>
      <c r="Z313" s="602"/>
      <c r="AA313" s="602"/>
    </row>
  </sheetData>
  <autoFilter ref="B7:AA7" xr:uid="{00000000-0009-0000-0000-00000C000000}">
    <filterColumn colId="1" showButton="0"/>
    <filterColumn colId="3" showButton="0"/>
    <filterColumn colId="5" showButton="0"/>
    <filterColumn colId="6" showButton="0"/>
    <filterColumn colId="8" showButton="0"/>
    <filterColumn colId="9" showButton="0"/>
    <filterColumn colId="11" showButton="0"/>
    <filterColumn colId="12" showButton="0"/>
    <filterColumn colId="13" showButton="0"/>
    <filterColumn colId="15" showButton="0"/>
    <filterColumn colId="17" showButton="0"/>
    <filterColumn colId="19" showButton="0"/>
    <filterColumn colId="20" showButton="0"/>
  </autoFilter>
  <mergeCells count="2087">
    <mergeCell ref="M307:P307"/>
    <mergeCell ref="Q307:R307"/>
    <mergeCell ref="S307:T307"/>
    <mergeCell ref="U307:W307"/>
    <mergeCell ref="B1:K2"/>
    <mergeCell ref="B3:K4"/>
    <mergeCell ref="M1:R2"/>
    <mergeCell ref="M3:R4"/>
    <mergeCell ref="C14:D14"/>
    <mergeCell ref="G14:I14"/>
    <mergeCell ref="J14:L14"/>
    <mergeCell ref="M14:P14"/>
    <mergeCell ref="Q14:R14"/>
    <mergeCell ref="S14:T14"/>
    <mergeCell ref="U14:W14"/>
    <mergeCell ref="C306:D306"/>
    <mergeCell ref="G306:I306"/>
    <mergeCell ref="J306:L306"/>
    <mergeCell ref="M306:P306"/>
    <mergeCell ref="Q306:R306"/>
    <mergeCell ref="S306:T306"/>
    <mergeCell ref="U306:W306"/>
    <mergeCell ref="C307:D307"/>
    <mergeCell ref="G307:I307"/>
    <mergeCell ref="J307:L307"/>
    <mergeCell ref="C304:D304"/>
    <mergeCell ref="G304:I304"/>
    <mergeCell ref="J304:L304"/>
    <mergeCell ref="M304:P304"/>
    <mergeCell ref="Q304:R304"/>
    <mergeCell ref="S304:T304"/>
    <mergeCell ref="U304:W304"/>
    <mergeCell ref="C305:D305"/>
    <mergeCell ref="G305:I305"/>
    <mergeCell ref="J305:L305"/>
    <mergeCell ref="M305:P305"/>
    <mergeCell ref="Q305:R305"/>
    <mergeCell ref="S305:T305"/>
    <mergeCell ref="U305:W305"/>
    <mergeCell ref="C302:D302"/>
    <mergeCell ref="G302:I302"/>
    <mergeCell ref="J302:L302"/>
    <mergeCell ref="M302:P302"/>
    <mergeCell ref="Q302:R302"/>
    <mergeCell ref="S302:T302"/>
    <mergeCell ref="U302:W302"/>
    <mergeCell ref="C303:D303"/>
    <mergeCell ref="G303:I303"/>
    <mergeCell ref="J303:L303"/>
    <mergeCell ref="M303:P303"/>
    <mergeCell ref="Q303:R303"/>
    <mergeCell ref="S303:T303"/>
    <mergeCell ref="U303:W303"/>
    <mergeCell ref="C300:D300"/>
    <mergeCell ref="G300:I300"/>
    <mergeCell ref="J300:L300"/>
    <mergeCell ref="M300:P300"/>
    <mergeCell ref="Q300:R300"/>
    <mergeCell ref="S300:T300"/>
    <mergeCell ref="U300:W300"/>
    <mergeCell ref="C301:D301"/>
    <mergeCell ref="G301:I301"/>
    <mergeCell ref="J301:L301"/>
    <mergeCell ref="M301:P301"/>
    <mergeCell ref="Q301:R301"/>
    <mergeCell ref="S301:T301"/>
    <mergeCell ref="U301:W301"/>
    <mergeCell ref="C298:D298"/>
    <mergeCell ref="G298:I298"/>
    <mergeCell ref="J298:L298"/>
    <mergeCell ref="M298:P298"/>
    <mergeCell ref="Q298:R298"/>
    <mergeCell ref="S298:T298"/>
    <mergeCell ref="U298:W298"/>
    <mergeCell ref="C299:D299"/>
    <mergeCell ref="G299:I299"/>
    <mergeCell ref="J299:L299"/>
    <mergeCell ref="M299:P299"/>
    <mergeCell ref="Q299:R299"/>
    <mergeCell ref="S299:T299"/>
    <mergeCell ref="U299:W299"/>
    <mergeCell ref="C296:D296"/>
    <mergeCell ref="G296:I296"/>
    <mergeCell ref="J296:L296"/>
    <mergeCell ref="M296:P296"/>
    <mergeCell ref="Q296:R296"/>
    <mergeCell ref="S296:T296"/>
    <mergeCell ref="U296:W296"/>
    <mergeCell ref="C297:D297"/>
    <mergeCell ref="G297:I297"/>
    <mergeCell ref="J297:L297"/>
    <mergeCell ref="M297:P297"/>
    <mergeCell ref="Q297:R297"/>
    <mergeCell ref="S297:T297"/>
    <mergeCell ref="U297:W297"/>
    <mergeCell ref="C294:D294"/>
    <mergeCell ref="G294:I294"/>
    <mergeCell ref="J294:L294"/>
    <mergeCell ref="M294:P294"/>
    <mergeCell ref="Q294:R294"/>
    <mergeCell ref="S294:T294"/>
    <mergeCell ref="U294:W294"/>
    <mergeCell ref="C295:D295"/>
    <mergeCell ref="G295:I295"/>
    <mergeCell ref="J295:L295"/>
    <mergeCell ref="M295:P295"/>
    <mergeCell ref="Q295:R295"/>
    <mergeCell ref="S295:T295"/>
    <mergeCell ref="U295:W295"/>
    <mergeCell ref="C292:D292"/>
    <mergeCell ref="G292:I292"/>
    <mergeCell ref="J292:L292"/>
    <mergeCell ref="M292:P292"/>
    <mergeCell ref="Q292:R292"/>
    <mergeCell ref="S292:T292"/>
    <mergeCell ref="U292:W292"/>
    <mergeCell ref="C293:D293"/>
    <mergeCell ref="G293:I293"/>
    <mergeCell ref="J293:L293"/>
    <mergeCell ref="M293:P293"/>
    <mergeCell ref="Q293:R293"/>
    <mergeCell ref="S293:T293"/>
    <mergeCell ref="U293:W293"/>
    <mergeCell ref="C290:D290"/>
    <mergeCell ref="G290:I290"/>
    <mergeCell ref="J290:L290"/>
    <mergeCell ref="M290:P290"/>
    <mergeCell ref="Q290:R290"/>
    <mergeCell ref="S290:T290"/>
    <mergeCell ref="U290:W290"/>
    <mergeCell ref="C291:D291"/>
    <mergeCell ref="G291:I291"/>
    <mergeCell ref="J291:L291"/>
    <mergeCell ref="M291:P291"/>
    <mergeCell ref="Q291:R291"/>
    <mergeCell ref="S291:T291"/>
    <mergeCell ref="U291:W291"/>
    <mergeCell ref="C288:D288"/>
    <mergeCell ref="G288:I288"/>
    <mergeCell ref="J288:L288"/>
    <mergeCell ref="M288:P288"/>
    <mergeCell ref="Q288:R288"/>
    <mergeCell ref="S288:T288"/>
    <mergeCell ref="U288:W288"/>
    <mergeCell ref="C289:D289"/>
    <mergeCell ref="G289:I289"/>
    <mergeCell ref="J289:L289"/>
    <mergeCell ref="M289:P289"/>
    <mergeCell ref="Q289:R289"/>
    <mergeCell ref="S289:T289"/>
    <mergeCell ref="U289:W289"/>
    <mergeCell ref="C286:D286"/>
    <mergeCell ref="G286:I286"/>
    <mergeCell ref="J286:L286"/>
    <mergeCell ref="M286:P286"/>
    <mergeCell ref="Q286:R286"/>
    <mergeCell ref="S286:T286"/>
    <mergeCell ref="U286:W286"/>
    <mergeCell ref="C287:D287"/>
    <mergeCell ref="G287:I287"/>
    <mergeCell ref="J287:L287"/>
    <mergeCell ref="M287:P287"/>
    <mergeCell ref="Q287:R287"/>
    <mergeCell ref="S287:T287"/>
    <mergeCell ref="U287:W287"/>
    <mergeCell ref="C284:D284"/>
    <mergeCell ref="G284:I284"/>
    <mergeCell ref="J284:L284"/>
    <mergeCell ref="M284:P284"/>
    <mergeCell ref="Q284:R284"/>
    <mergeCell ref="S284:T284"/>
    <mergeCell ref="U284:W284"/>
    <mergeCell ref="C285:D285"/>
    <mergeCell ref="G285:I285"/>
    <mergeCell ref="J285:L285"/>
    <mergeCell ref="M285:P285"/>
    <mergeCell ref="Q285:R285"/>
    <mergeCell ref="S285:T285"/>
    <mergeCell ref="U285:W285"/>
    <mergeCell ref="C282:D282"/>
    <mergeCell ref="G282:I282"/>
    <mergeCell ref="J282:L282"/>
    <mergeCell ref="M282:P282"/>
    <mergeCell ref="Q282:R282"/>
    <mergeCell ref="S282:T282"/>
    <mergeCell ref="U282:W282"/>
    <mergeCell ref="C283:D283"/>
    <mergeCell ref="G283:I283"/>
    <mergeCell ref="J283:L283"/>
    <mergeCell ref="M283:P283"/>
    <mergeCell ref="Q283:R283"/>
    <mergeCell ref="S283:T283"/>
    <mergeCell ref="U283:W283"/>
    <mergeCell ref="C280:D280"/>
    <mergeCell ref="G280:I280"/>
    <mergeCell ref="J280:L280"/>
    <mergeCell ref="M280:P280"/>
    <mergeCell ref="Q280:R280"/>
    <mergeCell ref="S280:T280"/>
    <mergeCell ref="U280:W280"/>
    <mergeCell ref="C281:D281"/>
    <mergeCell ref="G281:I281"/>
    <mergeCell ref="J281:L281"/>
    <mergeCell ref="M281:P281"/>
    <mergeCell ref="Q281:R281"/>
    <mergeCell ref="S281:T281"/>
    <mergeCell ref="U281:W281"/>
    <mergeCell ref="C278:D278"/>
    <mergeCell ref="G278:I278"/>
    <mergeCell ref="J278:L278"/>
    <mergeCell ref="M278:P278"/>
    <mergeCell ref="Q278:R278"/>
    <mergeCell ref="S278:T278"/>
    <mergeCell ref="U278:W278"/>
    <mergeCell ref="C279:D279"/>
    <mergeCell ref="G279:I279"/>
    <mergeCell ref="J279:L279"/>
    <mergeCell ref="M279:P279"/>
    <mergeCell ref="Q279:R279"/>
    <mergeCell ref="S279:T279"/>
    <mergeCell ref="U279:W279"/>
    <mergeCell ref="C276:D276"/>
    <mergeCell ref="G276:I276"/>
    <mergeCell ref="J276:L276"/>
    <mergeCell ref="M276:P276"/>
    <mergeCell ref="Q276:R276"/>
    <mergeCell ref="S276:T276"/>
    <mergeCell ref="U276:W276"/>
    <mergeCell ref="C277:D277"/>
    <mergeCell ref="G277:I277"/>
    <mergeCell ref="J277:L277"/>
    <mergeCell ref="M277:P277"/>
    <mergeCell ref="Q277:R277"/>
    <mergeCell ref="S277:T277"/>
    <mergeCell ref="U277:W277"/>
    <mergeCell ref="C274:D274"/>
    <mergeCell ref="G274:I274"/>
    <mergeCell ref="J274:L274"/>
    <mergeCell ref="M274:P274"/>
    <mergeCell ref="Q274:R274"/>
    <mergeCell ref="S274:T274"/>
    <mergeCell ref="U274:W274"/>
    <mergeCell ref="C275:D275"/>
    <mergeCell ref="G275:I275"/>
    <mergeCell ref="J275:L275"/>
    <mergeCell ref="M275:P275"/>
    <mergeCell ref="Q275:R275"/>
    <mergeCell ref="S275:T275"/>
    <mergeCell ref="U275:W275"/>
    <mergeCell ref="C272:D272"/>
    <mergeCell ref="G272:I272"/>
    <mergeCell ref="J272:L272"/>
    <mergeCell ref="M272:P272"/>
    <mergeCell ref="Q272:R272"/>
    <mergeCell ref="S272:T272"/>
    <mergeCell ref="U272:W272"/>
    <mergeCell ref="C273:D273"/>
    <mergeCell ref="G273:I273"/>
    <mergeCell ref="J273:L273"/>
    <mergeCell ref="M273:P273"/>
    <mergeCell ref="Q273:R273"/>
    <mergeCell ref="S273:T273"/>
    <mergeCell ref="U273:W273"/>
    <mergeCell ref="C270:D270"/>
    <mergeCell ref="G270:I270"/>
    <mergeCell ref="J270:L270"/>
    <mergeCell ref="M270:P270"/>
    <mergeCell ref="Q270:R270"/>
    <mergeCell ref="S270:T270"/>
    <mergeCell ref="U270:W270"/>
    <mergeCell ref="C271:D271"/>
    <mergeCell ref="G271:I271"/>
    <mergeCell ref="J271:L271"/>
    <mergeCell ref="M271:P271"/>
    <mergeCell ref="Q271:R271"/>
    <mergeCell ref="S271:T271"/>
    <mergeCell ref="U271:W271"/>
    <mergeCell ref="C268:D268"/>
    <mergeCell ref="G268:I268"/>
    <mergeCell ref="J268:L268"/>
    <mergeCell ref="M268:P268"/>
    <mergeCell ref="Q268:R268"/>
    <mergeCell ref="S268:T268"/>
    <mergeCell ref="U268:W268"/>
    <mergeCell ref="C269:D269"/>
    <mergeCell ref="G269:I269"/>
    <mergeCell ref="J269:L269"/>
    <mergeCell ref="M269:P269"/>
    <mergeCell ref="Q269:R269"/>
    <mergeCell ref="S269:T269"/>
    <mergeCell ref="U269:W269"/>
    <mergeCell ref="C266:D266"/>
    <mergeCell ref="G266:I266"/>
    <mergeCell ref="J266:L266"/>
    <mergeCell ref="M266:P266"/>
    <mergeCell ref="Q266:R266"/>
    <mergeCell ref="S266:T266"/>
    <mergeCell ref="U266:W266"/>
    <mergeCell ref="C267:D267"/>
    <mergeCell ref="G267:I267"/>
    <mergeCell ref="J267:L267"/>
    <mergeCell ref="M267:P267"/>
    <mergeCell ref="Q267:R267"/>
    <mergeCell ref="S267:T267"/>
    <mergeCell ref="U267:W267"/>
    <mergeCell ref="C264:D264"/>
    <mergeCell ref="G264:I264"/>
    <mergeCell ref="J264:L264"/>
    <mergeCell ref="M264:P264"/>
    <mergeCell ref="Q264:R264"/>
    <mergeCell ref="S264:T264"/>
    <mergeCell ref="U264:W264"/>
    <mergeCell ref="C265:D265"/>
    <mergeCell ref="G265:I265"/>
    <mergeCell ref="J265:L265"/>
    <mergeCell ref="M265:P265"/>
    <mergeCell ref="Q265:R265"/>
    <mergeCell ref="S265:T265"/>
    <mergeCell ref="U265:W265"/>
    <mergeCell ref="C262:D262"/>
    <mergeCell ref="G262:I262"/>
    <mergeCell ref="J262:L262"/>
    <mergeCell ref="M262:P262"/>
    <mergeCell ref="Q262:R262"/>
    <mergeCell ref="S262:T262"/>
    <mergeCell ref="U262:W262"/>
    <mergeCell ref="C263:D263"/>
    <mergeCell ref="G263:I263"/>
    <mergeCell ref="J263:L263"/>
    <mergeCell ref="M263:P263"/>
    <mergeCell ref="Q263:R263"/>
    <mergeCell ref="S263:T263"/>
    <mergeCell ref="U263:W263"/>
    <mergeCell ref="C260:D260"/>
    <mergeCell ref="G260:I260"/>
    <mergeCell ref="J260:L260"/>
    <mergeCell ref="M260:P260"/>
    <mergeCell ref="Q260:R260"/>
    <mergeCell ref="S260:T260"/>
    <mergeCell ref="U260:W260"/>
    <mergeCell ref="C261:D261"/>
    <mergeCell ref="G261:I261"/>
    <mergeCell ref="J261:L261"/>
    <mergeCell ref="M261:P261"/>
    <mergeCell ref="Q261:R261"/>
    <mergeCell ref="S261:T261"/>
    <mergeCell ref="U261:W261"/>
    <mergeCell ref="C258:D258"/>
    <mergeCell ref="G258:I258"/>
    <mergeCell ref="J258:L258"/>
    <mergeCell ref="M258:P258"/>
    <mergeCell ref="Q258:R258"/>
    <mergeCell ref="S258:T258"/>
    <mergeCell ref="U258:W258"/>
    <mergeCell ref="C259:D259"/>
    <mergeCell ref="G259:I259"/>
    <mergeCell ref="J259:L259"/>
    <mergeCell ref="M259:P259"/>
    <mergeCell ref="Q259:R259"/>
    <mergeCell ref="S259:T259"/>
    <mergeCell ref="U259:W259"/>
    <mergeCell ref="C256:D256"/>
    <mergeCell ref="G256:I256"/>
    <mergeCell ref="J256:L256"/>
    <mergeCell ref="M256:P256"/>
    <mergeCell ref="Q256:R256"/>
    <mergeCell ref="S256:T256"/>
    <mergeCell ref="U256:W256"/>
    <mergeCell ref="C257:D257"/>
    <mergeCell ref="G257:I257"/>
    <mergeCell ref="J257:L257"/>
    <mergeCell ref="M257:P257"/>
    <mergeCell ref="Q257:R257"/>
    <mergeCell ref="S257:T257"/>
    <mergeCell ref="U257:W257"/>
    <mergeCell ref="C254:D254"/>
    <mergeCell ref="G254:I254"/>
    <mergeCell ref="J254:L254"/>
    <mergeCell ref="M254:P254"/>
    <mergeCell ref="Q254:R254"/>
    <mergeCell ref="S254:T254"/>
    <mergeCell ref="U254:W254"/>
    <mergeCell ref="C255:D255"/>
    <mergeCell ref="G255:I255"/>
    <mergeCell ref="J255:L255"/>
    <mergeCell ref="M255:P255"/>
    <mergeCell ref="Q255:R255"/>
    <mergeCell ref="S255:T255"/>
    <mergeCell ref="U255:W255"/>
    <mergeCell ref="C252:D252"/>
    <mergeCell ref="G252:I252"/>
    <mergeCell ref="J252:L252"/>
    <mergeCell ref="M252:P252"/>
    <mergeCell ref="Q252:R252"/>
    <mergeCell ref="S252:T252"/>
    <mergeCell ref="U252:W252"/>
    <mergeCell ref="C253:D253"/>
    <mergeCell ref="G253:I253"/>
    <mergeCell ref="J253:L253"/>
    <mergeCell ref="M253:P253"/>
    <mergeCell ref="Q253:R253"/>
    <mergeCell ref="S253:T253"/>
    <mergeCell ref="U253:W253"/>
    <mergeCell ref="C250:D250"/>
    <mergeCell ref="G250:I250"/>
    <mergeCell ref="J250:L250"/>
    <mergeCell ref="M250:P250"/>
    <mergeCell ref="Q250:R250"/>
    <mergeCell ref="S250:T250"/>
    <mergeCell ref="U250:W250"/>
    <mergeCell ref="C251:D251"/>
    <mergeCell ref="G251:I251"/>
    <mergeCell ref="J251:L251"/>
    <mergeCell ref="M251:P251"/>
    <mergeCell ref="Q251:R251"/>
    <mergeCell ref="S251:T251"/>
    <mergeCell ref="U251:W251"/>
    <mergeCell ref="C248:D248"/>
    <mergeCell ref="G248:I248"/>
    <mergeCell ref="J248:L248"/>
    <mergeCell ref="M248:P248"/>
    <mergeCell ref="Q248:R248"/>
    <mergeCell ref="S248:T248"/>
    <mergeCell ref="U248:W248"/>
    <mergeCell ref="C249:D249"/>
    <mergeCell ref="G249:I249"/>
    <mergeCell ref="J249:L249"/>
    <mergeCell ref="M249:P249"/>
    <mergeCell ref="Q249:R249"/>
    <mergeCell ref="S249:T249"/>
    <mergeCell ref="U249:W249"/>
    <mergeCell ref="C246:D246"/>
    <mergeCell ref="G246:I246"/>
    <mergeCell ref="J246:L246"/>
    <mergeCell ref="M246:P246"/>
    <mergeCell ref="Q246:R246"/>
    <mergeCell ref="S246:T246"/>
    <mergeCell ref="U246:W246"/>
    <mergeCell ref="C247:D247"/>
    <mergeCell ref="G247:I247"/>
    <mergeCell ref="J247:L247"/>
    <mergeCell ref="M247:P247"/>
    <mergeCell ref="Q247:R247"/>
    <mergeCell ref="S247:T247"/>
    <mergeCell ref="U247:W247"/>
    <mergeCell ref="C244:D244"/>
    <mergeCell ref="G244:I244"/>
    <mergeCell ref="J244:L244"/>
    <mergeCell ref="M244:P244"/>
    <mergeCell ref="Q244:R244"/>
    <mergeCell ref="S244:T244"/>
    <mergeCell ref="U244:W244"/>
    <mergeCell ref="C245:D245"/>
    <mergeCell ref="G245:I245"/>
    <mergeCell ref="J245:L245"/>
    <mergeCell ref="M245:P245"/>
    <mergeCell ref="Q245:R245"/>
    <mergeCell ref="S245:T245"/>
    <mergeCell ref="U245:W245"/>
    <mergeCell ref="C242:D242"/>
    <mergeCell ref="G242:I242"/>
    <mergeCell ref="J242:L242"/>
    <mergeCell ref="M242:P242"/>
    <mergeCell ref="Q242:R242"/>
    <mergeCell ref="S242:T242"/>
    <mergeCell ref="U242:W242"/>
    <mergeCell ref="C243:D243"/>
    <mergeCell ref="G243:I243"/>
    <mergeCell ref="J243:L243"/>
    <mergeCell ref="M243:P243"/>
    <mergeCell ref="Q243:R243"/>
    <mergeCell ref="S243:T243"/>
    <mergeCell ref="U243:W243"/>
    <mergeCell ref="C240:D240"/>
    <mergeCell ref="G240:I240"/>
    <mergeCell ref="J240:L240"/>
    <mergeCell ref="M240:P240"/>
    <mergeCell ref="Q240:R240"/>
    <mergeCell ref="S240:T240"/>
    <mergeCell ref="U240:W240"/>
    <mergeCell ref="C241:D241"/>
    <mergeCell ref="G241:I241"/>
    <mergeCell ref="J241:L241"/>
    <mergeCell ref="M241:P241"/>
    <mergeCell ref="Q241:R241"/>
    <mergeCell ref="S241:T241"/>
    <mergeCell ref="U241:W241"/>
    <mergeCell ref="C238:D238"/>
    <mergeCell ref="G238:I238"/>
    <mergeCell ref="J238:L238"/>
    <mergeCell ref="M238:P238"/>
    <mergeCell ref="Q238:R238"/>
    <mergeCell ref="S238:T238"/>
    <mergeCell ref="U238:W238"/>
    <mergeCell ref="C239:D239"/>
    <mergeCell ref="G239:I239"/>
    <mergeCell ref="J239:L239"/>
    <mergeCell ref="M239:P239"/>
    <mergeCell ref="Q239:R239"/>
    <mergeCell ref="S239:T239"/>
    <mergeCell ref="U239:W239"/>
    <mergeCell ref="C236:D236"/>
    <mergeCell ref="G236:I236"/>
    <mergeCell ref="J236:L236"/>
    <mergeCell ref="M236:P236"/>
    <mergeCell ref="Q236:R236"/>
    <mergeCell ref="S236:T236"/>
    <mergeCell ref="U236:W236"/>
    <mergeCell ref="C237:D237"/>
    <mergeCell ref="G237:I237"/>
    <mergeCell ref="J237:L237"/>
    <mergeCell ref="M237:P237"/>
    <mergeCell ref="Q237:R237"/>
    <mergeCell ref="S237:T237"/>
    <mergeCell ref="U237:W237"/>
    <mergeCell ref="C234:D234"/>
    <mergeCell ref="G234:I234"/>
    <mergeCell ref="J234:L234"/>
    <mergeCell ref="M234:P234"/>
    <mergeCell ref="Q234:R234"/>
    <mergeCell ref="S234:T234"/>
    <mergeCell ref="U234:W234"/>
    <mergeCell ref="C235:D235"/>
    <mergeCell ref="G235:I235"/>
    <mergeCell ref="J235:L235"/>
    <mergeCell ref="M235:P235"/>
    <mergeCell ref="Q235:R235"/>
    <mergeCell ref="S235:T235"/>
    <mergeCell ref="U235:W235"/>
    <mergeCell ref="C232:D232"/>
    <mergeCell ref="G232:I232"/>
    <mergeCell ref="J232:L232"/>
    <mergeCell ref="M232:P232"/>
    <mergeCell ref="Q232:R232"/>
    <mergeCell ref="S232:T232"/>
    <mergeCell ref="U232:W232"/>
    <mergeCell ref="C233:D233"/>
    <mergeCell ref="G233:I233"/>
    <mergeCell ref="J233:L233"/>
    <mergeCell ref="M233:P233"/>
    <mergeCell ref="Q233:R233"/>
    <mergeCell ref="S233:T233"/>
    <mergeCell ref="U233:W233"/>
    <mergeCell ref="C230:D230"/>
    <mergeCell ref="G230:I230"/>
    <mergeCell ref="J230:L230"/>
    <mergeCell ref="M230:P230"/>
    <mergeCell ref="Q230:R230"/>
    <mergeCell ref="S230:T230"/>
    <mergeCell ref="U230:W230"/>
    <mergeCell ref="C231:D231"/>
    <mergeCell ref="G231:I231"/>
    <mergeCell ref="J231:L231"/>
    <mergeCell ref="M231:P231"/>
    <mergeCell ref="Q231:R231"/>
    <mergeCell ref="S231:T231"/>
    <mergeCell ref="U231:W231"/>
    <mergeCell ref="C228:D228"/>
    <mergeCell ref="G228:I228"/>
    <mergeCell ref="J228:L228"/>
    <mergeCell ref="M228:P228"/>
    <mergeCell ref="Q228:R228"/>
    <mergeCell ref="S228:T228"/>
    <mergeCell ref="U228:W228"/>
    <mergeCell ref="C229:D229"/>
    <mergeCell ref="G229:I229"/>
    <mergeCell ref="J229:L229"/>
    <mergeCell ref="M229:P229"/>
    <mergeCell ref="Q229:R229"/>
    <mergeCell ref="S229:T229"/>
    <mergeCell ref="U229:W229"/>
    <mergeCell ref="C226:D226"/>
    <mergeCell ref="G226:I226"/>
    <mergeCell ref="J226:L226"/>
    <mergeCell ref="M226:P226"/>
    <mergeCell ref="Q226:R226"/>
    <mergeCell ref="S226:T226"/>
    <mergeCell ref="U226:W226"/>
    <mergeCell ref="C227:D227"/>
    <mergeCell ref="G227:I227"/>
    <mergeCell ref="J227:L227"/>
    <mergeCell ref="M227:P227"/>
    <mergeCell ref="Q227:R227"/>
    <mergeCell ref="S227:T227"/>
    <mergeCell ref="U227:W227"/>
    <mergeCell ref="C224:D224"/>
    <mergeCell ref="G224:I224"/>
    <mergeCell ref="J224:L224"/>
    <mergeCell ref="M224:P224"/>
    <mergeCell ref="Q224:R224"/>
    <mergeCell ref="S224:T224"/>
    <mergeCell ref="U224:W224"/>
    <mergeCell ref="C225:D225"/>
    <mergeCell ref="G225:I225"/>
    <mergeCell ref="J225:L225"/>
    <mergeCell ref="M225:P225"/>
    <mergeCell ref="Q225:R225"/>
    <mergeCell ref="S225:T225"/>
    <mergeCell ref="U225:W225"/>
    <mergeCell ref="C222:D222"/>
    <mergeCell ref="G222:I222"/>
    <mergeCell ref="J222:L222"/>
    <mergeCell ref="M222:P222"/>
    <mergeCell ref="Q222:R222"/>
    <mergeCell ref="S222:T222"/>
    <mergeCell ref="U222:W222"/>
    <mergeCell ref="C223:D223"/>
    <mergeCell ref="G223:I223"/>
    <mergeCell ref="J223:L223"/>
    <mergeCell ref="M223:P223"/>
    <mergeCell ref="Q223:R223"/>
    <mergeCell ref="S223:T223"/>
    <mergeCell ref="U223:W223"/>
    <mergeCell ref="C220:D220"/>
    <mergeCell ref="G220:I220"/>
    <mergeCell ref="J220:L220"/>
    <mergeCell ref="M220:P220"/>
    <mergeCell ref="Q220:R220"/>
    <mergeCell ref="S220:T220"/>
    <mergeCell ref="U220:W220"/>
    <mergeCell ref="C221:D221"/>
    <mergeCell ref="G221:I221"/>
    <mergeCell ref="J221:L221"/>
    <mergeCell ref="M221:P221"/>
    <mergeCell ref="Q221:R221"/>
    <mergeCell ref="S221:T221"/>
    <mergeCell ref="U221:W221"/>
    <mergeCell ref="C218:D218"/>
    <mergeCell ref="G218:I218"/>
    <mergeCell ref="J218:L218"/>
    <mergeCell ref="M218:P218"/>
    <mergeCell ref="Q218:R218"/>
    <mergeCell ref="S218:T218"/>
    <mergeCell ref="U218:W218"/>
    <mergeCell ref="C219:D219"/>
    <mergeCell ref="G219:I219"/>
    <mergeCell ref="J219:L219"/>
    <mergeCell ref="M219:P219"/>
    <mergeCell ref="Q219:R219"/>
    <mergeCell ref="S219:T219"/>
    <mergeCell ref="U219:W219"/>
    <mergeCell ref="C216:D216"/>
    <mergeCell ref="G216:I216"/>
    <mergeCell ref="J216:L216"/>
    <mergeCell ref="M216:P216"/>
    <mergeCell ref="Q216:R216"/>
    <mergeCell ref="S216:T216"/>
    <mergeCell ref="U216:W216"/>
    <mergeCell ref="C217:D217"/>
    <mergeCell ref="G217:I217"/>
    <mergeCell ref="J217:L217"/>
    <mergeCell ref="M217:P217"/>
    <mergeCell ref="Q217:R217"/>
    <mergeCell ref="S217:T217"/>
    <mergeCell ref="U217:W217"/>
    <mergeCell ref="C214:D214"/>
    <mergeCell ref="G214:I214"/>
    <mergeCell ref="J214:L214"/>
    <mergeCell ref="M214:P214"/>
    <mergeCell ref="Q214:R214"/>
    <mergeCell ref="S214:T214"/>
    <mergeCell ref="U214:W214"/>
    <mergeCell ref="C215:D215"/>
    <mergeCell ref="G215:I215"/>
    <mergeCell ref="J215:L215"/>
    <mergeCell ref="M215:P215"/>
    <mergeCell ref="Q215:R215"/>
    <mergeCell ref="S215:T215"/>
    <mergeCell ref="U215:W215"/>
    <mergeCell ref="C212:D212"/>
    <mergeCell ref="G212:I212"/>
    <mergeCell ref="J212:L212"/>
    <mergeCell ref="M212:P212"/>
    <mergeCell ref="Q212:R212"/>
    <mergeCell ref="S212:T212"/>
    <mergeCell ref="U212:W212"/>
    <mergeCell ref="C213:D213"/>
    <mergeCell ref="G213:I213"/>
    <mergeCell ref="J213:L213"/>
    <mergeCell ref="M213:P213"/>
    <mergeCell ref="Q213:R213"/>
    <mergeCell ref="S213:T213"/>
    <mergeCell ref="U213:W213"/>
    <mergeCell ref="C210:D210"/>
    <mergeCell ref="G210:I210"/>
    <mergeCell ref="J210:L210"/>
    <mergeCell ref="M210:P210"/>
    <mergeCell ref="Q210:R210"/>
    <mergeCell ref="S210:T210"/>
    <mergeCell ref="U210:W210"/>
    <mergeCell ref="C211:D211"/>
    <mergeCell ref="G211:I211"/>
    <mergeCell ref="J211:L211"/>
    <mergeCell ref="M211:P211"/>
    <mergeCell ref="Q211:R211"/>
    <mergeCell ref="S211:T211"/>
    <mergeCell ref="U211:W211"/>
    <mergeCell ref="C208:D208"/>
    <mergeCell ref="G208:I208"/>
    <mergeCell ref="J208:L208"/>
    <mergeCell ref="M208:P208"/>
    <mergeCell ref="Q208:R208"/>
    <mergeCell ref="S208:T208"/>
    <mergeCell ref="U208:W208"/>
    <mergeCell ref="C209:D209"/>
    <mergeCell ref="G209:I209"/>
    <mergeCell ref="J209:L209"/>
    <mergeCell ref="M209:P209"/>
    <mergeCell ref="Q209:R209"/>
    <mergeCell ref="S209:T209"/>
    <mergeCell ref="U209:W209"/>
    <mergeCell ref="C206:D206"/>
    <mergeCell ref="G206:I206"/>
    <mergeCell ref="J206:L206"/>
    <mergeCell ref="M206:P206"/>
    <mergeCell ref="Q206:R206"/>
    <mergeCell ref="S206:T206"/>
    <mergeCell ref="U206:W206"/>
    <mergeCell ref="C207:D207"/>
    <mergeCell ref="G207:I207"/>
    <mergeCell ref="J207:L207"/>
    <mergeCell ref="M207:P207"/>
    <mergeCell ref="Q207:R207"/>
    <mergeCell ref="S207:T207"/>
    <mergeCell ref="U207:W207"/>
    <mergeCell ref="C204:D204"/>
    <mergeCell ref="G204:I204"/>
    <mergeCell ref="J204:L204"/>
    <mergeCell ref="M204:P204"/>
    <mergeCell ref="Q204:R204"/>
    <mergeCell ref="S204:T204"/>
    <mergeCell ref="U204:W204"/>
    <mergeCell ref="C205:D205"/>
    <mergeCell ref="G205:I205"/>
    <mergeCell ref="J205:L205"/>
    <mergeCell ref="M205:P205"/>
    <mergeCell ref="Q205:R205"/>
    <mergeCell ref="S205:T205"/>
    <mergeCell ref="U205:W205"/>
    <mergeCell ref="C202:D202"/>
    <mergeCell ref="G202:I202"/>
    <mergeCell ref="J202:L202"/>
    <mergeCell ref="M202:P202"/>
    <mergeCell ref="Q202:R202"/>
    <mergeCell ref="S202:T202"/>
    <mergeCell ref="U202:W202"/>
    <mergeCell ref="C203:D203"/>
    <mergeCell ref="G203:I203"/>
    <mergeCell ref="J203:L203"/>
    <mergeCell ref="M203:P203"/>
    <mergeCell ref="Q203:R203"/>
    <mergeCell ref="S203:T203"/>
    <mergeCell ref="U203:W203"/>
    <mergeCell ref="C200:D200"/>
    <mergeCell ref="G200:I200"/>
    <mergeCell ref="J200:L200"/>
    <mergeCell ref="M200:P200"/>
    <mergeCell ref="Q200:R200"/>
    <mergeCell ref="S200:T200"/>
    <mergeCell ref="U200:W200"/>
    <mergeCell ref="C201:D201"/>
    <mergeCell ref="G201:I201"/>
    <mergeCell ref="J201:L201"/>
    <mergeCell ref="M201:P201"/>
    <mergeCell ref="Q201:R201"/>
    <mergeCell ref="S201:T201"/>
    <mergeCell ref="U201:W201"/>
    <mergeCell ref="C198:D198"/>
    <mergeCell ref="G198:I198"/>
    <mergeCell ref="J198:L198"/>
    <mergeCell ref="M198:P198"/>
    <mergeCell ref="Q198:R198"/>
    <mergeCell ref="S198:T198"/>
    <mergeCell ref="U198:W198"/>
    <mergeCell ref="C199:D199"/>
    <mergeCell ref="G199:I199"/>
    <mergeCell ref="J199:L199"/>
    <mergeCell ref="M199:P199"/>
    <mergeCell ref="Q199:R199"/>
    <mergeCell ref="S199:T199"/>
    <mergeCell ref="U199:W199"/>
    <mergeCell ref="C196:D196"/>
    <mergeCell ref="G196:I196"/>
    <mergeCell ref="J196:L196"/>
    <mergeCell ref="M196:P196"/>
    <mergeCell ref="Q196:R196"/>
    <mergeCell ref="S196:T196"/>
    <mergeCell ref="U196:W196"/>
    <mergeCell ref="C197:D197"/>
    <mergeCell ref="G197:I197"/>
    <mergeCell ref="J197:L197"/>
    <mergeCell ref="M197:P197"/>
    <mergeCell ref="Q197:R197"/>
    <mergeCell ref="S197:T197"/>
    <mergeCell ref="U197:W197"/>
    <mergeCell ref="C194:D194"/>
    <mergeCell ref="G194:I194"/>
    <mergeCell ref="J194:L194"/>
    <mergeCell ref="M194:P194"/>
    <mergeCell ref="Q194:R194"/>
    <mergeCell ref="S194:T194"/>
    <mergeCell ref="U194:W194"/>
    <mergeCell ref="C195:D195"/>
    <mergeCell ref="G195:I195"/>
    <mergeCell ref="J195:L195"/>
    <mergeCell ref="M195:P195"/>
    <mergeCell ref="Q195:R195"/>
    <mergeCell ref="S195:T195"/>
    <mergeCell ref="U195:W195"/>
    <mergeCell ref="C192:D192"/>
    <mergeCell ref="G192:I192"/>
    <mergeCell ref="J192:L192"/>
    <mergeCell ref="M192:P192"/>
    <mergeCell ref="Q192:R192"/>
    <mergeCell ref="S192:T192"/>
    <mergeCell ref="U192:W192"/>
    <mergeCell ref="C193:D193"/>
    <mergeCell ref="G193:I193"/>
    <mergeCell ref="J193:L193"/>
    <mergeCell ref="M193:P193"/>
    <mergeCell ref="Q193:R193"/>
    <mergeCell ref="S193:T193"/>
    <mergeCell ref="U193:W193"/>
    <mergeCell ref="C190:D190"/>
    <mergeCell ref="G190:I190"/>
    <mergeCell ref="J190:L190"/>
    <mergeCell ref="M190:P190"/>
    <mergeCell ref="Q190:R190"/>
    <mergeCell ref="S190:T190"/>
    <mergeCell ref="U190:W190"/>
    <mergeCell ref="C191:D191"/>
    <mergeCell ref="G191:I191"/>
    <mergeCell ref="J191:L191"/>
    <mergeCell ref="M191:P191"/>
    <mergeCell ref="Q191:R191"/>
    <mergeCell ref="S191:T191"/>
    <mergeCell ref="U191:W191"/>
    <mergeCell ref="C188:D188"/>
    <mergeCell ref="G188:I188"/>
    <mergeCell ref="J188:L188"/>
    <mergeCell ref="M188:P188"/>
    <mergeCell ref="Q188:R188"/>
    <mergeCell ref="S188:T188"/>
    <mergeCell ref="U188:W188"/>
    <mergeCell ref="C189:D189"/>
    <mergeCell ref="G189:I189"/>
    <mergeCell ref="J189:L189"/>
    <mergeCell ref="M189:P189"/>
    <mergeCell ref="Q189:R189"/>
    <mergeCell ref="S189:T189"/>
    <mergeCell ref="U189:W189"/>
    <mergeCell ref="C186:D186"/>
    <mergeCell ref="G186:I186"/>
    <mergeCell ref="J186:L186"/>
    <mergeCell ref="M186:P186"/>
    <mergeCell ref="Q186:R186"/>
    <mergeCell ref="S186:T186"/>
    <mergeCell ref="U186:W186"/>
    <mergeCell ref="C187:D187"/>
    <mergeCell ref="G187:I187"/>
    <mergeCell ref="J187:L187"/>
    <mergeCell ref="M187:P187"/>
    <mergeCell ref="Q187:R187"/>
    <mergeCell ref="S187:T187"/>
    <mergeCell ref="U187:W187"/>
    <mergeCell ref="C184:D184"/>
    <mergeCell ref="G184:I184"/>
    <mergeCell ref="J184:L184"/>
    <mergeCell ref="M184:P184"/>
    <mergeCell ref="Q184:R184"/>
    <mergeCell ref="S184:T184"/>
    <mergeCell ref="U184:W184"/>
    <mergeCell ref="C185:D185"/>
    <mergeCell ref="G185:I185"/>
    <mergeCell ref="J185:L185"/>
    <mergeCell ref="M185:P185"/>
    <mergeCell ref="Q185:R185"/>
    <mergeCell ref="S185:T185"/>
    <mergeCell ref="U185:W185"/>
    <mergeCell ref="C182:D182"/>
    <mergeCell ref="G182:I182"/>
    <mergeCell ref="J182:L182"/>
    <mergeCell ref="M182:P182"/>
    <mergeCell ref="Q182:R182"/>
    <mergeCell ref="S182:T182"/>
    <mergeCell ref="U182:W182"/>
    <mergeCell ref="C183:D183"/>
    <mergeCell ref="G183:I183"/>
    <mergeCell ref="J183:L183"/>
    <mergeCell ref="M183:P183"/>
    <mergeCell ref="Q183:R183"/>
    <mergeCell ref="S183:T183"/>
    <mergeCell ref="U183:W183"/>
    <mergeCell ref="C180:D180"/>
    <mergeCell ref="G180:I180"/>
    <mergeCell ref="J180:L180"/>
    <mergeCell ref="M180:P180"/>
    <mergeCell ref="Q180:R180"/>
    <mergeCell ref="S180:T180"/>
    <mergeCell ref="U180:W180"/>
    <mergeCell ref="C181:D181"/>
    <mergeCell ref="G181:I181"/>
    <mergeCell ref="J181:L181"/>
    <mergeCell ref="M181:P181"/>
    <mergeCell ref="Q181:R181"/>
    <mergeCell ref="S181:T181"/>
    <mergeCell ref="U181:W181"/>
    <mergeCell ref="C178:D178"/>
    <mergeCell ref="G178:I178"/>
    <mergeCell ref="J178:L178"/>
    <mergeCell ref="M178:P178"/>
    <mergeCell ref="Q178:R178"/>
    <mergeCell ref="S178:T178"/>
    <mergeCell ref="U178:W178"/>
    <mergeCell ref="C179:D179"/>
    <mergeCell ref="G179:I179"/>
    <mergeCell ref="J179:L179"/>
    <mergeCell ref="M179:P179"/>
    <mergeCell ref="Q179:R179"/>
    <mergeCell ref="S179:T179"/>
    <mergeCell ref="U179:W179"/>
    <mergeCell ref="C176:D176"/>
    <mergeCell ref="G176:I176"/>
    <mergeCell ref="J176:L176"/>
    <mergeCell ref="M176:P176"/>
    <mergeCell ref="Q176:R176"/>
    <mergeCell ref="S176:T176"/>
    <mergeCell ref="U176:W176"/>
    <mergeCell ref="C177:D177"/>
    <mergeCell ref="G177:I177"/>
    <mergeCell ref="J177:L177"/>
    <mergeCell ref="M177:P177"/>
    <mergeCell ref="Q177:R177"/>
    <mergeCell ref="S177:T177"/>
    <mergeCell ref="U177:W177"/>
    <mergeCell ref="C174:D174"/>
    <mergeCell ref="G174:I174"/>
    <mergeCell ref="J174:L174"/>
    <mergeCell ref="M174:P174"/>
    <mergeCell ref="Q174:R174"/>
    <mergeCell ref="S174:T174"/>
    <mergeCell ref="U174:W174"/>
    <mergeCell ref="C175:D175"/>
    <mergeCell ref="G175:I175"/>
    <mergeCell ref="J175:L175"/>
    <mergeCell ref="M175:P175"/>
    <mergeCell ref="Q175:R175"/>
    <mergeCell ref="S175:T175"/>
    <mergeCell ref="U175:W175"/>
    <mergeCell ref="C172:D172"/>
    <mergeCell ref="G172:I172"/>
    <mergeCell ref="J172:L172"/>
    <mergeCell ref="M172:P172"/>
    <mergeCell ref="Q172:R172"/>
    <mergeCell ref="S172:T172"/>
    <mergeCell ref="U172:W172"/>
    <mergeCell ref="C173:D173"/>
    <mergeCell ref="G173:I173"/>
    <mergeCell ref="J173:L173"/>
    <mergeCell ref="M173:P173"/>
    <mergeCell ref="Q173:R173"/>
    <mergeCell ref="S173:T173"/>
    <mergeCell ref="U173:W173"/>
    <mergeCell ref="C170:D170"/>
    <mergeCell ref="G170:I170"/>
    <mergeCell ref="J170:L170"/>
    <mergeCell ref="M170:P170"/>
    <mergeCell ref="Q170:R170"/>
    <mergeCell ref="S170:T170"/>
    <mergeCell ref="U170:W170"/>
    <mergeCell ref="C171:D171"/>
    <mergeCell ref="G171:I171"/>
    <mergeCell ref="J171:L171"/>
    <mergeCell ref="M171:P171"/>
    <mergeCell ref="Q171:R171"/>
    <mergeCell ref="S171:T171"/>
    <mergeCell ref="U171:W171"/>
    <mergeCell ref="C168:D168"/>
    <mergeCell ref="G168:I168"/>
    <mergeCell ref="J168:L168"/>
    <mergeCell ref="M168:P168"/>
    <mergeCell ref="Q168:R168"/>
    <mergeCell ref="S168:T168"/>
    <mergeCell ref="U168:W168"/>
    <mergeCell ref="C169:D169"/>
    <mergeCell ref="G169:I169"/>
    <mergeCell ref="J169:L169"/>
    <mergeCell ref="M169:P169"/>
    <mergeCell ref="Q169:R169"/>
    <mergeCell ref="S169:T169"/>
    <mergeCell ref="U169:W169"/>
    <mergeCell ref="C166:D166"/>
    <mergeCell ref="G166:I166"/>
    <mergeCell ref="J166:L166"/>
    <mergeCell ref="M166:P166"/>
    <mergeCell ref="Q166:R166"/>
    <mergeCell ref="S166:T166"/>
    <mergeCell ref="U166:W166"/>
    <mergeCell ref="C167:D167"/>
    <mergeCell ref="G167:I167"/>
    <mergeCell ref="J167:L167"/>
    <mergeCell ref="M167:P167"/>
    <mergeCell ref="Q167:R167"/>
    <mergeCell ref="S167:T167"/>
    <mergeCell ref="U167:W167"/>
    <mergeCell ref="C164:D164"/>
    <mergeCell ref="G164:I164"/>
    <mergeCell ref="J164:L164"/>
    <mergeCell ref="M164:P164"/>
    <mergeCell ref="Q164:R164"/>
    <mergeCell ref="S164:T164"/>
    <mergeCell ref="U164:W164"/>
    <mergeCell ref="C165:D165"/>
    <mergeCell ref="G165:I165"/>
    <mergeCell ref="J165:L165"/>
    <mergeCell ref="M165:P165"/>
    <mergeCell ref="Q165:R165"/>
    <mergeCell ref="S165:T165"/>
    <mergeCell ref="U165:W165"/>
    <mergeCell ref="C162:D162"/>
    <mergeCell ref="G162:I162"/>
    <mergeCell ref="J162:L162"/>
    <mergeCell ref="M162:P162"/>
    <mergeCell ref="Q162:R162"/>
    <mergeCell ref="S162:T162"/>
    <mergeCell ref="U162:W162"/>
    <mergeCell ref="C163:D163"/>
    <mergeCell ref="G163:I163"/>
    <mergeCell ref="J163:L163"/>
    <mergeCell ref="M163:P163"/>
    <mergeCell ref="Q163:R163"/>
    <mergeCell ref="S163:T163"/>
    <mergeCell ref="U163:W163"/>
    <mergeCell ref="C160:D160"/>
    <mergeCell ref="G160:I160"/>
    <mergeCell ref="J160:L160"/>
    <mergeCell ref="M160:P160"/>
    <mergeCell ref="Q160:R160"/>
    <mergeCell ref="S160:T160"/>
    <mergeCell ref="U160:W160"/>
    <mergeCell ref="C161:D161"/>
    <mergeCell ref="G161:I161"/>
    <mergeCell ref="J161:L161"/>
    <mergeCell ref="M161:P161"/>
    <mergeCell ref="Q161:R161"/>
    <mergeCell ref="S161:T161"/>
    <mergeCell ref="U161:W161"/>
    <mergeCell ref="C158:D158"/>
    <mergeCell ref="G158:I158"/>
    <mergeCell ref="J158:L158"/>
    <mergeCell ref="M158:P158"/>
    <mergeCell ref="Q158:R158"/>
    <mergeCell ref="S158:T158"/>
    <mergeCell ref="U158:W158"/>
    <mergeCell ref="C159:D159"/>
    <mergeCell ref="G159:I159"/>
    <mergeCell ref="J159:L159"/>
    <mergeCell ref="M159:P159"/>
    <mergeCell ref="Q159:R159"/>
    <mergeCell ref="S159:T159"/>
    <mergeCell ref="U159:W159"/>
    <mergeCell ref="C156:D156"/>
    <mergeCell ref="G156:I156"/>
    <mergeCell ref="J156:L156"/>
    <mergeCell ref="M156:P156"/>
    <mergeCell ref="Q156:R156"/>
    <mergeCell ref="S156:T156"/>
    <mergeCell ref="U156:W156"/>
    <mergeCell ref="C157:D157"/>
    <mergeCell ref="G157:I157"/>
    <mergeCell ref="J157:L157"/>
    <mergeCell ref="M157:P157"/>
    <mergeCell ref="Q157:R157"/>
    <mergeCell ref="S157:T157"/>
    <mergeCell ref="U157:W157"/>
    <mergeCell ref="C154:D154"/>
    <mergeCell ref="G154:I154"/>
    <mergeCell ref="J154:L154"/>
    <mergeCell ref="M154:P154"/>
    <mergeCell ref="Q154:R154"/>
    <mergeCell ref="S154:T154"/>
    <mergeCell ref="U154:W154"/>
    <mergeCell ref="C155:D155"/>
    <mergeCell ref="G155:I155"/>
    <mergeCell ref="J155:L155"/>
    <mergeCell ref="M155:P155"/>
    <mergeCell ref="Q155:R155"/>
    <mergeCell ref="S155:T155"/>
    <mergeCell ref="U155:W155"/>
    <mergeCell ref="C152:D152"/>
    <mergeCell ref="G152:I152"/>
    <mergeCell ref="J152:L152"/>
    <mergeCell ref="M152:P152"/>
    <mergeCell ref="Q152:R152"/>
    <mergeCell ref="S152:T152"/>
    <mergeCell ref="U152:W152"/>
    <mergeCell ref="C153:D153"/>
    <mergeCell ref="G153:I153"/>
    <mergeCell ref="J153:L153"/>
    <mergeCell ref="M153:P153"/>
    <mergeCell ref="Q153:R153"/>
    <mergeCell ref="S153:T153"/>
    <mergeCell ref="U153:W153"/>
    <mergeCell ref="C150:D150"/>
    <mergeCell ref="G150:I150"/>
    <mergeCell ref="J150:L150"/>
    <mergeCell ref="M150:P150"/>
    <mergeCell ref="Q150:R150"/>
    <mergeCell ref="S150:T150"/>
    <mergeCell ref="U150:W150"/>
    <mergeCell ref="C151:D151"/>
    <mergeCell ref="G151:I151"/>
    <mergeCell ref="J151:L151"/>
    <mergeCell ref="M151:P151"/>
    <mergeCell ref="Q151:R151"/>
    <mergeCell ref="S151:T151"/>
    <mergeCell ref="U151:W151"/>
    <mergeCell ref="C148:D148"/>
    <mergeCell ref="G148:I148"/>
    <mergeCell ref="J148:L148"/>
    <mergeCell ref="M148:P148"/>
    <mergeCell ref="Q148:R148"/>
    <mergeCell ref="S148:T148"/>
    <mergeCell ref="U148:W148"/>
    <mergeCell ref="C149:D149"/>
    <mergeCell ref="G149:I149"/>
    <mergeCell ref="J149:L149"/>
    <mergeCell ref="M149:P149"/>
    <mergeCell ref="Q149:R149"/>
    <mergeCell ref="S149:T149"/>
    <mergeCell ref="U149:W149"/>
    <mergeCell ref="C146:D146"/>
    <mergeCell ref="G146:I146"/>
    <mergeCell ref="J146:L146"/>
    <mergeCell ref="M146:P146"/>
    <mergeCell ref="Q146:R146"/>
    <mergeCell ref="S146:T146"/>
    <mergeCell ref="U146:W146"/>
    <mergeCell ref="C147:D147"/>
    <mergeCell ref="G147:I147"/>
    <mergeCell ref="J147:L147"/>
    <mergeCell ref="M147:P147"/>
    <mergeCell ref="Q147:R147"/>
    <mergeCell ref="S147:T147"/>
    <mergeCell ref="U147:W147"/>
    <mergeCell ref="C144:D144"/>
    <mergeCell ref="G144:I144"/>
    <mergeCell ref="J144:L144"/>
    <mergeCell ref="M144:P144"/>
    <mergeCell ref="Q144:R144"/>
    <mergeCell ref="S144:T144"/>
    <mergeCell ref="U144:W144"/>
    <mergeCell ref="C145:D145"/>
    <mergeCell ref="G145:I145"/>
    <mergeCell ref="J145:L145"/>
    <mergeCell ref="M145:P145"/>
    <mergeCell ref="Q145:R145"/>
    <mergeCell ref="S145:T145"/>
    <mergeCell ref="U145:W145"/>
    <mergeCell ref="C142:D142"/>
    <mergeCell ref="G142:I142"/>
    <mergeCell ref="J142:L142"/>
    <mergeCell ref="M142:P142"/>
    <mergeCell ref="Q142:R142"/>
    <mergeCell ref="S142:T142"/>
    <mergeCell ref="U142:W142"/>
    <mergeCell ref="C143:D143"/>
    <mergeCell ref="G143:I143"/>
    <mergeCell ref="J143:L143"/>
    <mergeCell ref="M143:P143"/>
    <mergeCell ref="Q143:R143"/>
    <mergeCell ref="S143:T143"/>
    <mergeCell ref="U143:W143"/>
    <mergeCell ref="C140:D140"/>
    <mergeCell ref="G140:I140"/>
    <mergeCell ref="J140:L140"/>
    <mergeCell ref="M140:P140"/>
    <mergeCell ref="Q140:R140"/>
    <mergeCell ref="S140:T140"/>
    <mergeCell ref="U140:W140"/>
    <mergeCell ref="C141:D141"/>
    <mergeCell ref="G141:I141"/>
    <mergeCell ref="J141:L141"/>
    <mergeCell ref="M141:P141"/>
    <mergeCell ref="Q141:R141"/>
    <mergeCell ref="S141:T141"/>
    <mergeCell ref="U141:W141"/>
    <mergeCell ref="C138:D138"/>
    <mergeCell ref="G138:I138"/>
    <mergeCell ref="J138:L138"/>
    <mergeCell ref="M138:P138"/>
    <mergeCell ref="Q138:R138"/>
    <mergeCell ref="S138:T138"/>
    <mergeCell ref="U138:W138"/>
    <mergeCell ref="C139:D139"/>
    <mergeCell ref="G139:I139"/>
    <mergeCell ref="J139:L139"/>
    <mergeCell ref="M139:P139"/>
    <mergeCell ref="Q139:R139"/>
    <mergeCell ref="S139:T139"/>
    <mergeCell ref="U139:W139"/>
    <mergeCell ref="C136:D136"/>
    <mergeCell ref="G136:I136"/>
    <mergeCell ref="J136:L136"/>
    <mergeCell ref="M136:P136"/>
    <mergeCell ref="Q136:R136"/>
    <mergeCell ref="S136:T136"/>
    <mergeCell ref="U136:W136"/>
    <mergeCell ref="C137:D137"/>
    <mergeCell ref="G137:I137"/>
    <mergeCell ref="J137:L137"/>
    <mergeCell ref="M137:P137"/>
    <mergeCell ref="Q137:R137"/>
    <mergeCell ref="S137:T137"/>
    <mergeCell ref="U137:W137"/>
    <mergeCell ref="C135:D135"/>
    <mergeCell ref="G135:I135"/>
    <mergeCell ref="J135:L135"/>
    <mergeCell ref="M135:P135"/>
    <mergeCell ref="Q135:R135"/>
    <mergeCell ref="S135:T135"/>
    <mergeCell ref="U135:W135"/>
    <mergeCell ref="S1:AA2"/>
    <mergeCell ref="S4:AA5"/>
    <mergeCell ref="C133:D133"/>
    <mergeCell ref="G133:I133"/>
    <mergeCell ref="J133:L133"/>
    <mergeCell ref="M133:P133"/>
    <mergeCell ref="Q133:R133"/>
    <mergeCell ref="S133:T133"/>
    <mergeCell ref="U133:W133"/>
    <mergeCell ref="C134:D134"/>
    <mergeCell ref="G134:I134"/>
    <mergeCell ref="J134:L134"/>
    <mergeCell ref="M134:P134"/>
    <mergeCell ref="Q134:R134"/>
    <mergeCell ref="S134:T134"/>
    <mergeCell ref="U134:W134"/>
    <mergeCell ref="C131:D131"/>
    <mergeCell ref="G131:I131"/>
    <mergeCell ref="J131:L131"/>
    <mergeCell ref="M131:P131"/>
    <mergeCell ref="Q131:R131"/>
    <mergeCell ref="S131:T131"/>
    <mergeCell ref="U131:W131"/>
    <mergeCell ref="C132:D132"/>
    <mergeCell ref="G132:I132"/>
    <mergeCell ref="J132:L132"/>
    <mergeCell ref="M132:P132"/>
    <mergeCell ref="Q132:R132"/>
    <mergeCell ref="S132:T132"/>
    <mergeCell ref="U132:W132"/>
    <mergeCell ref="C129:D129"/>
    <mergeCell ref="G129:I129"/>
    <mergeCell ref="J129:L129"/>
    <mergeCell ref="M129:P129"/>
    <mergeCell ref="Q129:R129"/>
    <mergeCell ref="S129:T129"/>
    <mergeCell ref="U129:W129"/>
    <mergeCell ref="C130:D130"/>
    <mergeCell ref="G130:I130"/>
    <mergeCell ref="J130:L130"/>
    <mergeCell ref="M130:P130"/>
    <mergeCell ref="Q130:R130"/>
    <mergeCell ref="S130:T130"/>
    <mergeCell ref="U130:W130"/>
    <mergeCell ref="C127:D127"/>
    <mergeCell ref="G127:I127"/>
    <mergeCell ref="J127:L127"/>
    <mergeCell ref="M127:P127"/>
    <mergeCell ref="Q127:R127"/>
    <mergeCell ref="S127:T127"/>
    <mergeCell ref="U127:W127"/>
    <mergeCell ref="C128:D128"/>
    <mergeCell ref="G128:I128"/>
    <mergeCell ref="J128:L128"/>
    <mergeCell ref="M128:P128"/>
    <mergeCell ref="Q128:R128"/>
    <mergeCell ref="S128:T128"/>
    <mergeCell ref="U128:W128"/>
    <mergeCell ref="C125:D125"/>
    <mergeCell ref="G125:I125"/>
    <mergeCell ref="J125:L125"/>
    <mergeCell ref="M125:P125"/>
    <mergeCell ref="Q125:R125"/>
    <mergeCell ref="S125:T125"/>
    <mergeCell ref="U125:W125"/>
    <mergeCell ref="C126:D126"/>
    <mergeCell ref="G126:I126"/>
    <mergeCell ref="J126:L126"/>
    <mergeCell ref="M126:P126"/>
    <mergeCell ref="Q126:R126"/>
    <mergeCell ref="S126:T126"/>
    <mergeCell ref="U126:W126"/>
    <mergeCell ref="C123:D123"/>
    <mergeCell ref="G123:I123"/>
    <mergeCell ref="J123:L123"/>
    <mergeCell ref="M123:P123"/>
    <mergeCell ref="Q123:R123"/>
    <mergeCell ref="S123:T123"/>
    <mergeCell ref="U123:W123"/>
    <mergeCell ref="C124:D124"/>
    <mergeCell ref="G124:I124"/>
    <mergeCell ref="J124:L124"/>
    <mergeCell ref="M124:P124"/>
    <mergeCell ref="Q124:R124"/>
    <mergeCell ref="S124:T124"/>
    <mergeCell ref="U124:W124"/>
    <mergeCell ref="C121:D121"/>
    <mergeCell ref="G121:I121"/>
    <mergeCell ref="J121:L121"/>
    <mergeCell ref="M121:P121"/>
    <mergeCell ref="Q121:R121"/>
    <mergeCell ref="S121:T121"/>
    <mergeCell ref="U121:W121"/>
    <mergeCell ref="C122:D122"/>
    <mergeCell ref="G122:I122"/>
    <mergeCell ref="J122:L122"/>
    <mergeCell ref="M122:P122"/>
    <mergeCell ref="Q122:R122"/>
    <mergeCell ref="S122:T122"/>
    <mergeCell ref="U122:W122"/>
    <mergeCell ref="C119:D119"/>
    <mergeCell ref="G119:I119"/>
    <mergeCell ref="J119:L119"/>
    <mergeCell ref="M119:P119"/>
    <mergeCell ref="Q119:R119"/>
    <mergeCell ref="S119:T119"/>
    <mergeCell ref="U119:W119"/>
    <mergeCell ref="C120:D120"/>
    <mergeCell ref="G120:I120"/>
    <mergeCell ref="J120:L120"/>
    <mergeCell ref="M120:P120"/>
    <mergeCell ref="Q120:R120"/>
    <mergeCell ref="S120:T120"/>
    <mergeCell ref="U120:W120"/>
    <mergeCell ref="C117:D117"/>
    <mergeCell ref="G117:I117"/>
    <mergeCell ref="J117:L117"/>
    <mergeCell ref="M117:P117"/>
    <mergeCell ref="Q117:R117"/>
    <mergeCell ref="S117:T117"/>
    <mergeCell ref="U117:W117"/>
    <mergeCell ref="C118:D118"/>
    <mergeCell ref="G118:I118"/>
    <mergeCell ref="J118:L118"/>
    <mergeCell ref="M118:P118"/>
    <mergeCell ref="Q118:R118"/>
    <mergeCell ref="S118:T118"/>
    <mergeCell ref="U118:W118"/>
    <mergeCell ref="C115:D115"/>
    <mergeCell ref="G115:I115"/>
    <mergeCell ref="J115:L115"/>
    <mergeCell ref="M115:P115"/>
    <mergeCell ref="Q115:R115"/>
    <mergeCell ref="S115:T115"/>
    <mergeCell ref="U115:W115"/>
    <mergeCell ref="C116:D116"/>
    <mergeCell ref="G116:I116"/>
    <mergeCell ref="J116:L116"/>
    <mergeCell ref="M116:P116"/>
    <mergeCell ref="Q116:R116"/>
    <mergeCell ref="S116:T116"/>
    <mergeCell ref="U116:W116"/>
    <mergeCell ref="C113:D113"/>
    <mergeCell ref="G113:I113"/>
    <mergeCell ref="J113:L113"/>
    <mergeCell ref="M113:P113"/>
    <mergeCell ref="Q113:R113"/>
    <mergeCell ref="S113:T113"/>
    <mergeCell ref="U113:W113"/>
    <mergeCell ref="C114:D114"/>
    <mergeCell ref="G114:I114"/>
    <mergeCell ref="J114:L114"/>
    <mergeCell ref="M114:P114"/>
    <mergeCell ref="Q114:R114"/>
    <mergeCell ref="S114:T114"/>
    <mergeCell ref="U114:W114"/>
    <mergeCell ref="C111:D111"/>
    <mergeCell ref="G111:I111"/>
    <mergeCell ref="J111:L111"/>
    <mergeCell ref="M111:P111"/>
    <mergeCell ref="Q111:R111"/>
    <mergeCell ref="S111:T111"/>
    <mergeCell ref="U111:W111"/>
    <mergeCell ref="C112:D112"/>
    <mergeCell ref="G112:I112"/>
    <mergeCell ref="J112:L112"/>
    <mergeCell ref="M112:P112"/>
    <mergeCell ref="Q112:R112"/>
    <mergeCell ref="S112:T112"/>
    <mergeCell ref="U112:W112"/>
    <mergeCell ref="C109:D109"/>
    <mergeCell ref="G109:I109"/>
    <mergeCell ref="J109:L109"/>
    <mergeCell ref="M109:P109"/>
    <mergeCell ref="Q109:R109"/>
    <mergeCell ref="S109:T109"/>
    <mergeCell ref="U109:W109"/>
    <mergeCell ref="C110:D110"/>
    <mergeCell ref="G110:I110"/>
    <mergeCell ref="J110:L110"/>
    <mergeCell ref="M110:P110"/>
    <mergeCell ref="Q110:R110"/>
    <mergeCell ref="S110:T110"/>
    <mergeCell ref="U110:W110"/>
    <mergeCell ref="C107:D107"/>
    <mergeCell ref="G107:I107"/>
    <mergeCell ref="J107:L107"/>
    <mergeCell ref="M107:P107"/>
    <mergeCell ref="Q107:R107"/>
    <mergeCell ref="S107:T107"/>
    <mergeCell ref="U107:W107"/>
    <mergeCell ref="C108:D108"/>
    <mergeCell ref="G108:I108"/>
    <mergeCell ref="J108:L108"/>
    <mergeCell ref="M108:P108"/>
    <mergeCell ref="Q108:R108"/>
    <mergeCell ref="S108:T108"/>
    <mergeCell ref="U108:W108"/>
    <mergeCell ref="C105:D105"/>
    <mergeCell ref="G105:I105"/>
    <mergeCell ref="J105:L105"/>
    <mergeCell ref="M105:P105"/>
    <mergeCell ref="Q105:R105"/>
    <mergeCell ref="S105:T105"/>
    <mergeCell ref="U105:W105"/>
    <mergeCell ref="C106:D106"/>
    <mergeCell ref="G106:I106"/>
    <mergeCell ref="J106:L106"/>
    <mergeCell ref="M106:P106"/>
    <mergeCell ref="Q106:R106"/>
    <mergeCell ref="S106:T106"/>
    <mergeCell ref="U106:W106"/>
    <mergeCell ref="C103:D103"/>
    <mergeCell ref="G103:I103"/>
    <mergeCell ref="J103:L103"/>
    <mergeCell ref="M103:P103"/>
    <mergeCell ref="Q103:R103"/>
    <mergeCell ref="S103:T103"/>
    <mergeCell ref="U103:W103"/>
    <mergeCell ref="C104:D104"/>
    <mergeCell ref="G104:I104"/>
    <mergeCell ref="J104:L104"/>
    <mergeCell ref="M104:P104"/>
    <mergeCell ref="Q104:R104"/>
    <mergeCell ref="S104:T104"/>
    <mergeCell ref="U104:W104"/>
    <mergeCell ref="C101:D101"/>
    <mergeCell ref="G101:I101"/>
    <mergeCell ref="J101:L101"/>
    <mergeCell ref="M101:P101"/>
    <mergeCell ref="Q101:R101"/>
    <mergeCell ref="S101:T101"/>
    <mergeCell ref="U101:W101"/>
    <mergeCell ref="C102:D102"/>
    <mergeCell ref="G102:I102"/>
    <mergeCell ref="J102:L102"/>
    <mergeCell ref="M102:P102"/>
    <mergeCell ref="Q102:R102"/>
    <mergeCell ref="S102:T102"/>
    <mergeCell ref="U102:W102"/>
    <mergeCell ref="C99:D99"/>
    <mergeCell ref="G99:I99"/>
    <mergeCell ref="J99:L99"/>
    <mergeCell ref="M99:P99"/>
    <mergeCell ref="Q99:R99"/>
    <mergeCell ref="S99:T99"/>
    <mergeCell ref="U99:W99"/>
    <mergeCell ref="C100:D100"/>
    <mergeCell ref="G100:I100"/>
    <mergeCell ref="J100:L100"/>
    <mergeCell ref="M100:P100"/>
    <mergeCell ref="Q100:R100"/>
    <mergeCell ref="S100:T100"/>
    <mergeCell ref="U100:W100"/>
    <mergeCell ref="C97:D97"/>
    <mergeCell ref="G97:I97"/>
    <mergeCell ref="J97:L97"/>
    <mergeCell ref="M97:P97"/>
    <mergeCell ref="Q97:R97"/>
    <mergeCell ref="S97:T97"/>
    <mergeCell ref="U97:W97"/>
    <mergeCell ref="C98:D98"/>
    <mergeCell ref="G98:I98"/>
    <mergeCell ref="J98:L98"/>
    <mergeCell ref="M98:P98"/>
    <mergeCell ref="Q98:R98"/>
    <mergeCell ref="S98:T98"/>
    <mergeCell ref="U98:W98"/>
    <mergeCell ref="C95:D95"/>
    <mergeCell ref="G95:I95"/>
    <mergeCell ref="J95:L95"/>
    <mergeCell ref="M95:P95"/>
    <mergeCell ref="Q95:R95"/>
    <mergeCell ref="S95:T95"/>
    <mergeCell ref="U95:W95"/>
    <mergeCell ref="C96:D96"/>
    <mergeCell ref="G96:I96"/>
    <mergeCell ref="J96:L96"/>
    <mergeCell ref="M96:P96"/>
    <mergeCell ref="Q96:R96"/>
    <mergeCell ref="S96:T96"/>
    <mergeCell ref="U96:W96"/>
    <mergeCell ref="C93:D93"/>
    <mergeCell ref="G93:I93"/>
    <mergeCell ref="J93:L93"/>
    <mergeCell ref="M93:P93"/>
    <mergeCell ref="Q93:R93"/>
    <mergeCell ref="S93:T93"/>
    <mergeCell ref="U93:W93"/>
    <mergeCell ref="C94:D94"/>
    <mergeCell ref="G94:I94"/>
    <mergeCell ref="J94:L94"/>
    <mergeCell ref="M94:P94"/>
    <mergeCell ref="Q94:R94"/>
    <mergeCell ref="S94:T94"/>
    <mergeCell ref="U94:W94"/>
    <mergeCell ref="C91:D91"/>
    <mergeCell ref="G91:I91"/>
    <mergeCell ref="J91:L91"/>
    <mergeCell ref="M91:P91"/>
    <mergeCell ref="Q91:R91"/>
    <mergeCell ref="S91:T91"/>
    <mergeCell ref="U91:W91"/>
    <mergeCell ref="C92:D92"/>
    <mergeCell ref="G92:I92"/>
    <mergeCell ref="J92:L92"/>
    <mergeCell ref="M92:P92"/>
    <mergeCell ref="Q92:R92"/>
    <mergeCell ref="S92:T92"/>
    <mergeCell ref="U92:W92"/>
    <mergeCell ref="C89:D89"/>
    <mergeCell ref="G89:I89"/>
    <mergeCell ref="J89:L89"/>
    <mergeCell ref="M89:P89"/>
    <mergeCell ref="Q89:R89"/>
    <mergeCell ref="S89:T89"/>
    <mergeCell ref="U89:W89"/>
    <mergeCell ref="C90:D90"/>
    <mergeCell ref="G90:I90"/>
    <mergeCell ref="J90:L90"/>
    <mergeCell ref="M90:P90"/>
    <mergeCell ref="Q90:R90"/>
    <mergeCell ref="S90:T90"/>
    <mergeCell ref="U90:W90"/>
    <mergeCell ref="C87:D87"/>
    <mergeCell ref="G87:I87"/>
    <mergeCell ref="J87:L87"/>
    <mergeCell ref="M87:P87"/>
    <mergeCell ref="Q87:R87"/>
    <mergeCell ref="S87:T87"/>
    <mergeCell ref="U87:W87"/>
    <mergeCell ref="C88:D88"/>
    <mergeCell ref="G88:I88"/>
    <mergeCell ref="J88:L88"/>
    <mergeCell ref="M88:P88"/>
    <mergeCell ref="Q88:R88"/>
    <mergeCell ref="S88:T88"/>
    <mergeCell ref="U88:W88"/>
    <mergeCell ref="C85:D85"/>
    <mergeCell ref="G85:I85"/>
    <mergeCell ref="J85:L85"/>
    <mergeCell ref="M85:P85"/>
    <mergeCell ref="Q85:R85"/>
    <mergeCell ref="S85:T85"/>
    <mergeCell ref="U85:W85"/>
    <mergeCell ref="C86:D86"/>
    <mergeCell ref="G86:I86"/>
    <mergeCell ref="J86:L86"/>
    <mergeCell ref="M86:P86"/>
    <mergeCell ref="Q86:R86"/>
    <mergeCell ref="S86:T86"/>
    <mergeCell ref="U86:W86"/>
    <mergeCell ref="C83:D83"/>
    <mergeCell ref="G83:I83"/>
    <mergeCell ref="J83:L83"/>
    <mergeCell ref="M83:P83"/>
    <mergeCell ref="Q83:R83"/>
    <mergeCell ref="S83:T83"/>
    <mergeCell ref="U83:W83"/>
    <mergeCell ref="C84:D84"/>
    <mergeCell ref="G84:I84"/>
    <mergeCell ref="J84:L84"/>
    <mergeCell ref="M84:P84"/>
    <mergeCell ref="Q84:R84"/>
    <mergeCell ref="S84:T84"/>
    <mergeCell ref="U84:W84"/>
    <mergeCell ref="C81:D81"/>
    <mergeCell ref="G81:I81"/>
    <mergeCell ref="J81:L81"/>
    <mergeCell ref="M81:P81"/>
    <mergeCell ref="Q81:R81"/>
    <mergeCell ref="S81:T81"/>
    <mergeCell ref="U81:W81"/>
    <mergeCell ref="C82:D82"/>
    <mergeCell ref="G82:I82"/>
    <mergeCell ref="J82:L82"/>
    <mergeCell ref="M82:P82"/>
    <mergeCell ref="Q82:R82"/>
    <mergeCell ref="S82:T82"/>
    <mergeCell ref="U82:W82"/>
    <mergeCell ref="C79:D79"/>
    <mergeCell ref="G79:I79"/>
    <mergeCell ref="J79:L79"/>
    <mergeCell ref="M79:P79"/>
    <mergeCell ref="Q79:R79"/>
    <mergeCell ref="S79:T79"/>
    <mergeCell ref="U79:W79"/>
    <mergeCell ref="C80:D80"/>
    <mergeCell ref="G80:I80"/>
    <mergeCell ref="J80:L80"/>
    <mergeCell ref="M80:P80"/>
    <mergeCell ref="Q80:R80"/>
    <mergeCell ref="S80:T80"/>
    <mergeCell ref="U80:W80"/>
    <mergeCell ref="C77:D77"/>
    <mergeCell ref="G77:I77"/>
    <mergeCell ref="J77:L77"/>
    <mergeCell ref="M77:P77"/>
    <mergeCell ref="Q77:R77"/>
    <mergeCell ref="S77:T77"/>
    <mergeCell ref="U77:W77"/>
    <mergeCell ref="C78:D78"/>
    <mergeCell ref="G78:I78"/>
    <mergeCell ref="J78:L78"/>
    <mergeCell ref="M78:P78"/>
    <mergeCell ref="Q78:R78"/>
    <mergeCell ref="S78:T78"/>
    <mergeCell ref="U78:W78"/>
    <mergeCell ref="C75:D75"/>
    <mergeCell ref="G75:I75"/>
    <mergeCell ref="J75:L75"/>
    <mergeCell ref="M75:P75"/>
    <mergeCell ref="Q75:R75"/>
    <mergeCell ref="S75:T75"/>
    <mergeCell ref="U75:W75"/>
    <mergeCell ref="C76:D76"/>
    <mergeCell ref="G76:I76"/>
    <mergeCell ref="J76:L76"/>
    <mergeCell ref="M76:P76"/>
    <mergeCell ref="Q76:R76"/>
    <mergeCell ref="S76:T76"/>
    <mergeCell ref="U76:W76"/>
    <mergeCell ref="C73:D73"/>
    <mergeCell ref="G73:I73"/>
    <mergeCell ref="J73:L73"/>
    <mergeCell ref="M73:P73"/>
    <mergeCell ref="Q73:R73"/>
    <mergeCell ref="S73:T73"/>
    <mergeCell ref="U73:W73"/>
    <mergeCell ref="C74:D74"/>
    <mergeCell ref="G74:I74"/>
    <mergeCell ref="J74:L74"/>
    <mergeCell ref="M74:P74"/>
    <mergeCell ref="Q74:R74"/>
    <mergeCell ref="S74:T74"/>
    <mergeCell ref="U74:W74"/>
    <mergeCell ref="C71:D71"/>
    <mergeCell ref="G71:I71"/>
    <mergeCell ref="J71:L71"/>
    <mergeCell ref="M71:P71"/>
    <mergeCell ref="Q71:R71"/>
    <mergeCell ref="S71:T71"/>
    <mergeCell ref="U71:W71"/>
    <mergeCell ref="C72:D72"/>
    <mergeCell ref="G72:I72"/>
    <mergeCell ref="J72:L72"/>
    <mergeCell ref="M72:P72"/>
    <mergeCell ref="Q72:R72"/>
    <mergeCell ref="S72:T72"/>
    <mergeCell ref="U72:W72"/>
    <mergeCell ref="C69:D69"/>
    <mergeCell ref="G69:I69"/>
    <mergeCell ref="J69:L69"/>
    <mergeCell ref="M69:P69"/>
    <mergeCell ref="Q69:R69"/>
    <mergeCell ref="S69:T69"/>
    <mergeCell ref="U69:W69"/>
    <mergeCell ref="C70:D70"/>
    <mergeCell ref="G70:I70"/>
    <mergeCell ref="J70:L70"/>
    <mergeCell ref="M70:P70"/>
    <mergeCell ref="Q70:R70"/>
    <mergeCell ref="S70:T70"/>
    <mergeCell ref="U70:W70"/>
    <mergeCell ref="C67:D67"/>
    <mergeCell ref="G67:I67"/>
    <mergeCell ref="J67:L67"/>
    <mergeCell ref="M67:P67"/>
    <mergeCell ref="Q67:R67"/>
    <mergeCell ref="S67:T67"/>
    <mergeCell ref="U67:W67"/>
    <mergeCell ref="C68:D68"/>
    <mergeCell ref="G68:I68"/>
    <mergeCell ref="J68:L68"/>
    <mergeCell ref="M68:P68"/>
    <mergeCell ref="Q68:R68"/>
    <mergeCell ref="S68:T68"/>
    <mergeCell ref="U68:W68"/>
    <mergeCell ref="C65:D65"/>
    <mergeCell ref="G65:I65"/>
    <mergeCell ref="J65:L65"/>
    <mergeCell ref="M65:P65"/>
    <mergeCell ref="Q65:R65"/>
    <mergeCell ref="S65:T65"/>
    <mergeCell ref="U65:W65"/>
    <mergeCell ref="C66:D66"/>
    <mergeCell ref="G66:I66"/>
    <mergeCell ref="J66:L66"/>
    <mergeCell ref="M66:P66"/>
    <mergeCell ref="Q66:R66"/>
    <mergeCell ref="S66:T66"/>
    <mergeCell ref="U66:W66"/>
    <mergeCell ref="C63:D63"/>
    <mergeCell ref="G63:I63"/>
    <mergeCell ref="J63:L63"/>
    <mergeCell ref="M63:P63"/>
    <mergeCell ref="Q63:R63"/>
    <mergeCell ref="S63:T63"/>
    <mergeCell ref="U63:W63"/>
    <mergeCell ref="C64:D64"/>
    <mergeCell ref="G64:I64"/>
    <mergeCell ref="J64:L64"/>
    <mergeCell ref="M64:P64"/>
    <mergeCell ref="Q64:R64"/>
    <mergeCell ref="S64:T64"/>
    <mergeCell ref="U64:W64"/>
    <mergeCell ref="M56:P56"/>
    <mergeCell ref="Q56:R56"/>
    <mergeCell ref="S56:T56"/>
    <mergeCell ref="U56:W56"/>
    <mergeCell ref="C61:D61"/>
    <mergeCell ref="G61:I61"/>
    <mergeCell ref="J61:L61"/>
    <mergeCell ref="M61:P61"/>
    <mergeCell ref="Q61:R61"/>
    <mergeCell ref="S61:T61"/>
    <mergeCell ref="U61:W61"/>
    <mergeCell ref="C62:D62"/>
    <mergeCell ref="G62:I62"/>
    <mergeCell ref="J62:L62"/>
    <mergeCell ref="M62:P62"/>
    <mergeCell ref="Q62:R62"/>
    <mergeCell ref="S62:T62"/>
    <mergeCell ref="U62:W62"/>
    <mergeCell ref="C59:D59"/>
    <mergeCell ref="G59:I59"/>
    <mergeCell ref="J59:L59"/>
    <mergeCell ref="M59:P59"/>
    <mergeCell ref="Q59:R59"/>
    <mergeCell ref="S59:T59"/>
    <mergeCell ref="U59:W59"/>
    <mergeCell ref="C60:D60"/>
    <mergeCell ref="G60:I60"/>
    <mergeCell ref="J60:L60"/>
    <mergeCell ref="M60:P60"/>
    <mergeCell ref="Q60:R60"/>
    <mergeCell ref="S60:T60"/>
    <mergeCell ref="U60:W60"/>
    <mergeCell ref="C52:D52"/>
    <mergeCell ref="G52:I52"/>
    <mergeCell ref="J52:L52"/>
    <mergeCell ref="M52:P52"/>
    <mergeCell ref="Q52:R52"/>
    <mergeCell ref="S52:T52"/>
    <mergeCell ref="U52:W52"/>
    <mergeCell ref="C46:D46"/>
    <mergeCell ref="C57:D57"/>
    <mergeCell ref="G57:I57"/>
    <mergeCell ref="J57:L57"/>
    <mergeCell ref="M57:P57"/>
    <mergeCell ref="Q57:R57"/>
    <mergeCell ref="S57:T57"/>
    <mergeCell ref="U57:W57"/>
    <mergeCell ref="C58:D58"/>
    <mergeCell ref="G58:I58"/>
    <mergeCell ref="J58:L58"/>
    <mergeCell ref="M58:P58"/>
    <mergeCell ref="Q58:R58"/>
    <mergeCell ref="S58:T58"/>
    <mergeCell ref="U58:W58"/>
    <mergeCell ref="C55:D55"/>
    <mergeCell ref="G55:I55"/>
    <mergeCell ref="J55:L55"/>
    <mergeCell ref="M55:P55"/>
    <mergeCell ref="Q55:R55"/>
    <mergeCell ref="S55:T55"/>
    <mergeCell ref="U55:W55"/>
    <mergeCell ref="C56:D56"/>
    <mergeCell ref="G56:I56"/>
    <mergeCell ref="J56:L56"/>
    <mergeCell ref="C33:D33"/>
    <mergeCell ref="C38:D38"/>
    <mergeCell ref="C39:D39"/>
    <mergeCell ref="C36:D36"/>
    <mergeCell ref="C37:D37"/>
    <mergeCell ref="C44:D44"/>
    <mergeCell ref="S24:T24"/>
    <mergeCell ref="U24:W24"/>
    <mergeCell ref="C53:D53"/>
    <mergeCell ref="G53:I53"/>
    <mergeCell ref="J53:L53"/>
    <mergeCell ref="M53:P53"/>
    <mergeCell ref="Q53:R53"/>
    <mergeCell ref="S53:T53"/>
    <mergeCell ref="U53:W53"/>
    <mergeCell ref="C54:D54"/>
    <mergeCell ref="G54:I54"/>
    <mergeCell ref="J54:L54"/>
    <mergeCell ref="M54:P54"/>
    <mergeCell ref="Q54:R54"/>
    <mergeCell ref="S54:T54"/>
    <mergeCell ref="U54:W54"/>
    <mergeCell ref="C45:D45"/>
    <mergeCell ref="C40:D40"/>
    <mergeCell ref="C43:D43"/>
    <mergeCell ref="C51:D51"/>
    <mergeCell ref="G51:I51"/>
    <mergeCell ref="J51:L51"/>
    <mergeCell ref="M51:P51"/>
    <mergeCell ref="Q51:R51"/>
    <mergeCell ref="S51:T51"/>
    <mergeCell ref="U51:W51"/>
    <mergeCell ref="G18:I18"/>
    <mergeCell ref="J18:L18"/>
    <mergeCell ref="M18:P18"/>
    <mergeCell ref="Q18:R18"/>
    <mergeCell ref="S18:T18"/>
    <mergeCell ref="U18:W18"/>
    <mergeCell ref="S19:T19"/>
    <mergeCell ref="U19:W19"/>
    <mergeCell ref="G46:I46"/>
    <mergeCell ref="J46:L46"/>
    <mergeCell ref="M46:P46"/>
    <mergeCell ref="Q46:R46"/>
    <mergeCell ref="S46:T46"/>
    <mergeCell ref="U46:W46"/>
    <mergeCell ref="C50:D50"/>
    <mergeCell ref="G50:I50"/>
    <mergeCell ref="J50:L50"/>
    <mergeCell ref="M50:P50"/>
    <mergeCell ref="Q50:R50"/>
    <mergeCell ref="S50:T50"/>
    <mergeCell ref="U50:W50"/>
    <mergeCell ref="C26:D26"/>
    <mergeCell ref="C27:D27"/>
    <mergeCell ref="C24:D24"/>
    <mergeCell ref="C25:D25"/>
    <mergeCell ref="C30:D30"/>
    <mergeCell ref="C31:D31"/>
    <mergeCell ref="C28:D28"/>
    <mergeCell ref="C29:D29"/>
    <mergeCell ref="C34:D34"/>
    <mergeCell ref="C35:D35"/>
    <mergeCell ref="C32:D32"/>
    <mergeCell ref="C18:D18"/>
    <mergeCell ref="C16:D16"/>
    <mergeCell ref="J13:L13"/>
    <mergeCell ref="M13:P13"/>
    <mergeCell ref="Q13:R13"/>
    <mergeCell ref="S13:T13"/>
    <mergeCell ref="U13:W13"/>
    <mergeCell ref="M15:P15"/>
    <mergeCell ref="Q15:R15"/>
    <mergeCell ref="G21:I21"/>
    <mergeCell ref="J21:L21"/>
    <mergeCell ref="M21:P21"/>
    <mergeCell ref="Q21:R21"/>
    <mergeCell ref="S21:T21"/>
    <mergeCell ref="U21:W21"/>
    <mergeCell ref="C17:D17"/>
    <mergeCell ref="G22:I22"/>
    <mergeCell ref="J22:L22"/>
    <mergeCell ref="M22:P22"/>
    <mergeCell ref="Q22:R22"/>
    <mergeCell ref="S22:T22"/>
    <mergeCell ref="U22:W22"/>
    <mergeCell ref="G19:I19"/>
    <mergeCell ref="J19:L19"/>
    <mergeCell ref="C22:D22"/>
    <mergeCell ref="C19:D19"/>
    <mergeCell ref="G17:I17"/>
    <mergeCell ref="J17:L17"/>
    <mergeCell ref="M17:P17"/>
    <mergeCell ref="Q17:R17"/>
    <mergeCell ref="S17:T17"/>
    <mergeCell ref="U17:W17"/>
    <mergeCell ref="C23:D23"/>
    <mergeCell ref="C20:D20"/>
    <mergeCell ref="C21:D21"/>
    <mergeCell ref="J12:L12"/>
    <mergeCell ref="M12:P12"/>
    <mergeCell ref="Q12:R12"/>
    <mergeCell ref="S12:T12"/>
    <mergeCell ref="U12:W12"/>
    <mergeCell ref="C15:D15"/>
    <mergeCell ref="G20:I20"/>
    <mergeCell ref="J20:L20"/>
    <mergeCell ref="M20:P20"/>
    <mergeCell ref="Q20:R20"/>
    <mergeCell ref="S20:T20"/>
    <mergeCell ref="U20:W20"/>
    <mergeCell ref="C10:D10"/>
    <mergeCell ref="M19:P19"/>
    <mergeCell ref="Q19:R19"/>
    <mergeCell ref="G10:I10"/>
    <mergeCell ref="J10:L10"/>
    <mergeCell ref="M10:P10"/>
    <mergeCell ref="Q10:R10"/>
    <mergeCell ref="S10:T10"/>
    <mergeCell ref="U10:W10"/>
    <mergeCell ref="C11:D11"/>
    <mergeCell ref="G11:I11"/>
    <mergeCell ref="J11:L11"/>
    <mergeCell ref="M11:P11"/>
    <mergeCell ref="Q11:R11"/>
    <mergeCell ref="S11:T11"/>
    <mergeCell ref="U11:W11"/>
    <mergeCell ref="G15:I15"/>
    <mergeCell ref="M16:P16"/>
    <mergeCell ref="Q16:R16"/>
    <mergeCell ref="S16:T16"/>
    <mergeCell ref="U16:W16"/>
    <mergeCell ref="C13:D13"/>
    <mergeCell ref="G13:I13"/>
    <mergeCell ref="C8:D8"/>
    <mergeCell ref="G8:I8"/>
    <mergeCell ref="J8:L8"/>
    <mergeCell ref="M8:P8"/>
    <mergeCell ref="Q8:R8"/>
    <mergeCell ref="S8:T8"/>
    <mergeCell ref="U8:W8"/>
    <mergeCell ref="C9:D9"/>
    <mergeCell ref="G9:I9"/>
    <mergeCell ref="J9:L9"/>
    <mergeCell ref="M9:P9"/>
    <mergeCell ref="Q9:R9"/>
    <mergeCell ref="S9:T9"/>
    <mergeCell ref="U9:W9"/>
    <mergeCell ref="J15:L15"/>
    <mergeCell ref="S25:T25"/>
    <mergeCell ref="U25:W25"/>
    <mergeCell ref="G26:I26"/>
    <mergeCell ref="J26:L26"/>
    <mergeCell ref="M26:P26"/>
    <mergeCell ref="Q26:R26"/>
    <mergeCell ref="S26:T26"/>
    <mergeCell ref="U26:W26"/>
    <mergeCell ref="G27:I27"/>
    <mergeCell ref="J27:L27"/>
    <mergeCell ref="M27:P27"/>
    <mergeCell ref="Q27:R27"/>
    <mergeCell ref="S27:T27"/>
    <mergeCell ref="U27:W27"/>
    <mergeCell ref="E5:G5"/>
    <mergeCell ref="D6:G6"/>
    <mergeCell ref="C7:D7"/>
    <mergeCell ref="E7:F7"/>
    <mergeCell ref="G7:I7"/>
    <mergeCell ref="J7:L7"/>
    <mergeCell ref="M7:P7"/>
    <mergeCell ref="Q7:R7"/>
    <mergeCell ref="S7:T7"/>
    <mergeCell ref="U7:W7"/>
    <mergeCell ref="T6:V6"/>
    <mergeCell ref="W6:X6"/>
    <mergeCell ref="S15:T15"/>
    <mergeCell ref="U15:W15"/>
    <mergeCell ref="C12:D12"/>
    <mergeCell ref="G12:I12"/>
    <mergeCell ref="G16:I16"/>
    <mergeCell ref="J16:L16"/>
    <mergeCell ref="G28:I28"/>
    <mergeCell ref="J28:L28"/>
    <mergeCell ref="G32:I32"/>
    <mergeCell ref="J32:L32"/>
    <mergeCell ref="M32:P32"/>
    <mergeCell ref="Q32:R32"/>
    <mergeCell ref="S32:T32"/>
    <mergeCell ref="U32:W32"/>
    <mergeCell ref="G23:I23"/>
    <mergeCell ref="J23:L23"/>
    <mergeCell ref="M23:P23"/>
    <mergeCell ref="Q23:R23"/>
    <mergeCell ref="S23:T23"/>
    <mergeCell ref="U23:W23"/>
    <mergeCell ref="G24:I24"/>
    <mergeCell ref="J24:L24"/>
    <mergeCell ref="M24:P24"/>
    <mergeCell ref="Q24:R24"/>
    <mergeCell ref="M28:P28"/>
    <mergeCell ref="Q28:R28"/>
    <mergeCell ref="S28:T28"/>
    <mergeCell ref="U28:W28"/>
    <mergeCell ref="G29:I29"/>
    <mergeCell ref="J29:L29"/>
    <mergeCell ref="M29:P29"/>
    <mergeCell ref="Q29:R29"/>
    <mergeCell ref="S29:T29"/>
    <mergeCell ref="U29:W29"/>
    <mergeCell ref="G25:I25"/>
    <mergeCell ref="J25:L25"/>
    <mergeCell ref="M25:P25"/>
    <mergeCell ref="Q25:R25"/>
    <mergeCell ref="M35:P35"/>
    <mergeCell ref="Q35:R35"/>
    <mergeCell ref="S35:T35"/>
    <mergeCell ref="U35:W35"/>
    <mergeCell ref="G36:I36"/>
    <mergeCell ref="J36:L36"/>
    <mergeCell ref="G30:I30"/>
    <mergeCell ref="J30:L30"/>
    <mergeCell ref="M30:P30"/>
    <mergeCell ref="Q30:R30"/>
    <mergeCell ref="S30:T30"/>
    <mergeCell ref="U30:W30"/>
    <mergeCell ref="G31:I31"/>
    <mergeCell ref="J31:L31"/>
    <mergeCell ref="M31:P31"/>
    <mergeCell ref="Q31:R31"/>
    <mergeCell ref="S31:T31"/>
    <mergeCell ref="U31:W31"/>
    <mergeCell ref="M44:P44"/>
    <mergeCell ref="Q44:R44"/>
    <mergeCell ref="S44:T44"/>
    <mergeCell ref="U44:W44"/>
    <mergeCell ref="G37:I37"/>
    <mergeCell ref="J37:L37"/>
    <mergeCell ref="G33:I33"/>
    <mergeCell ref="J33:L33"/>
    <mergeCell ref="M33:P33"/>
    <mergeCell ref="Q33:R33"/>
    <mergeCell ref="S33:T33"/>
    <mergeCell ref="U33:W33"/>
    <mergeCell ref="G38:I38"/>
    <mergeCell ref="J38:L38"/>
    <mergeCell ref="M38:P38"/>
    <mergeCell ref="Q38:R38"/>
    <mergeCell ref="S38:T38"/>
    <mergeCell ref="U38:W38"/>
    <mergeCell ref="G39:I39"/>
    <mergeCell ref="J39:L39"/>
    <mergeCell ref="M39:P39"/>
    <mergeCell ref="Q39:R39"/>
    <mergeCell ref="S39:T39"/>
    <mergeCell ref="U39:W39"/>
    <mergeCell ref="G34:I34"/>
    <mergeCell ref="J34:L34"/>
    <mergeCell ref="M34:P34"/>
    <mergeCell ref="Q34:R34"/>
    <mergeCell ref="S34:T34"/>
    <mergeCell ref="U34:W34"/>
    <mergeCell ref="G35:I35"/>
    <mergeCell ref="J35:L35"/>
    <mergeCell ref="Q5:R5"/>
    <mergeCell ref="Q6:R6"/>
    <mergeCell ref="M37:P37"/>
    <mergeCell ref="Q37:R37"/>
    <mergeCell ref="S37:T37"/>
    <mergeCell ref="U37:W37"/>
    <mergeCell ref="M36:P36"/>
    <mergeCell ref="Q36:R36"/>
    <mergeCell ref="S36:T36"/>
    <mergeCell ref="U36:W36"/>
    <mergeCell ref="B309:AA313"/>
    <mergeCell ref="Z6:AA6"/>
    <mergeCell ref="G45:I45"/>
    <mergeCell ref="J45:L45"/>
    <mergeCell ref="M45:P45"/>
    <mergeCell ref="Q45:R45"/>
    <mergeCell ref="S45:T45"/>
    <mergeCell ref="U45:W45"/>
    <mergeCell ref="G40:I40"/>
    <mergeCell ref="J40:L40"/>
    <mergeCell ref="M40:P40"/>
    <mergeCell ref="Q40:R40"/>
    <mergeCell ref="S40:T40"/>
    <mergeCell ref="U40:W40"/>
    <mergeCell ref="G43:I43"/>
    <mergeCell ref="J43:L43"/>
    <mergeCell ref="M43:P43"/>
    <mergeCell ref="Q43:R43"/>
    <mergeCell ref="S43:T43"/>
    <mergeCell ref="U43:W43"/>
    <mergeCell ref="G44:I44"/>
    <mergeCell ref="J44:L44"/>
  </mergeCells>
  <conditionalFormatting sqref="G8:I307">
    <cfRule type="notContainsBlanks" dxfId="17" priority="637">
      <formula>LEN(TRIM(G8))&gt;0</formula>
    </cfRule>
  </conditionalFormatting>
  <conditionalFormatting sqref="T8:U32">
    <cfRule type="colorScale" priority="73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T8:U94">
    <cfRule type="colorScale" priority="396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T14:U15">
    <cfRule type="colorScale" priority="225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T14:U18">
    <cfRule type="colorScale" priority="157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T14:U28">
    <cfRule type="colorScale" priority="159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T15:U15">
    <cfRule type="colorScale" priority="247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T15:U23">
    <cfRule type="colorScale" priority="59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T19:U28">
    <cfRule type="colorScale" priority="388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T24:U28">
    <cfRule type="colorScale" priority="395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T24:U29">
    <cfRule type="colorScale" priority="42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T25:U29">
    <cfRule type="colorScale" priority="44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T30:U31">
    <cfRule type="colorScale" priority="45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T33:U94">
    <cfRule type="colorScale" priority="13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T56:U60">
    <cfRule type="colorScale" priority="426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T56:U62">
    <cfRule type="colorScale" priority="292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T56:U70">
    <cfRule type="colorScale" priority="428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T61:U62">
    <cfRule type="colorScale" priority="288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T61:U70">
    <cfRule type="colorScale" priority="423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T66:U70">
    <cfRule type="colorScale" priority="430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T71:U80">
    <cfRule type="colorScale" priority="431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U8:U32">
    <cfRule type="colorScale" priority="71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U8:U94">
    <cfRule type="colorScale" priority="394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U14:U15">
    <cfRule type="colorScale" priority="224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U14:U18">
    <cfRule type="colorScale" priority="156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U14:U28">
    <cfRule type="colorScale" priority="158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U15">
    <cfRule type="colorScale" priority="246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U15:U23">
    <cfRule type="colorScale" priority="58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U19:U28">
    <cfRule type="colorScale" priority="387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U24:U28">
    <cfRule type="colorScale" priority="389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U24:U29">
    <cfRule type="colorScale" priority="41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U25:U29">
    <cfRule type="colorScale" priority="40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U25:U31">
    <cfRule type="colorScale" priority="43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U33:U94">
    <cfRule type="colorScale" priority="12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U52:U60">
    <cfRule type="colorScale" priority="554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U52:U70">
    <cfRule type="colorScale" priority="556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U56:U60">
    <cfRule type="colorScale" priority="586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U56:U62">
    <cfRule type="colorScale" priority="291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U56:U70">
    <cfRule type="colorScale" priority="588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U57:U70">
    <cfRule type="colorScale" priority="551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U61:U62">
    <cfRule type="colorScale" priority="287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U61:U70">
    <cfRule type="colorScale" priority="583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U66:U70">
    <cfRule type="colorScale" priority="590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U66:U80">
    <cfRule type="colorScale" priority="591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U71:U80">
    <cfRule type="colorScale" priority="589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U114:U118">
    <cfRule type="colorScale" priority="503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X18:X22 X8:Y17">
    <cfRule type="colorScale" priority="176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X8:Y12">
    <cfRule type="colorScale" priority="400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X8:Y14">
    <cfRule type="colorScale" priority="420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X8:Y15">
    <cfRule type="colorScale" priority="240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X8:Y22">
    <cfRule type="colorScale" priority="170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X8:Y32">
    <cfRule type="colorScale" priority="563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X8:Y94">
    <cfRule type="colorScale" priority="579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X8:Y97">
    <cfRule type="colorScale" priority="518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X8:Y105">
    <cfRule type="colorScale" priority="399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X8:Y107">
    <cfRule type="colorScale" priority="516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X8:Y182">
    <cfRule type="colorScale" priority="592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X8:Y307">
    <cfRule type="colorScale" priority="674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X10:Y12">
    <cfRule type="colorScale" priority="561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X10:Y14">
    <cfRule type="colorScale" priority="581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X13:Y14">
    <cfRule type="colorScale" priority="575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X15:Y15">
    <cfRule type="colorScale" priority="238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X15:Y19">
    <cfRule type="colorScale" priority="182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X18:Y18">
    <cfRule type="colorScale" priority="569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X19:Y22">
    <cfRule type="colorScale" priority="567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X23:Y23">
    <cfRule type="colorScale" priority="573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X33:Y94">
    <cfRule type="colorScale" priority="36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X40:Y54">
    <cfRule type="colorScale" priority="523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X68:Y77">
    <cfRule type="colorScale" priority="521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X72:Y72">
    <cfRule type="colorScale" priority="508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X73:Y73">
    <cfRule type="colorScale" priority="507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X73:Y76">
    <cfRule type="colorScale" priority="509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X78:Y87">
    <cfRule type="colorScale" priority="519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X98:Y98">
    <cfRule type="colorScale" priority="517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X114:Y114">
    <cfRule type="colorScale" priority="496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X114:Y118">
    <cfRule type="colorScale" priority="499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X115:Y115">
    <cfRule type="colorScale" priority="495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X115:Y118">
    <cfRule type="colorScale" priority="497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X148:Y157">
    <cfRule type="colorScale" priority="513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X183:Y184">
    <cfRule type="colorScale" priority="478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X185:Y185">
    <cfRule type="colorScale" priority="464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X185:Y188">
    <cfRule type="colorScale" priority="466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X185:Y192">
    <cfRule type="colorScale" priority="472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X186:Y187">
    <cfRule type="colorScale" priority="468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X186:Y188">
    <cfRule type="colorScale" priority="460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X188:Y192">
    <cfRule type="colorScale" priority="467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X190:Y190">
    <cfRule type="colorScale" priority="452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X198:Y219">
    <cfRule type="colorScale" priority="439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X208:Y212">
    <cfRule type="colorScale" priority="434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Y8:Y9">
    <cfRule type="colorScale" priority="474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Y8:Y10">
    <cfRule type="colorScale" priority="397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Y8:Y12">
    <cfRule type="colorScale" priority="401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Y8:Y14">
    <cfRule type="colorScale" priority="419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Y8:Y15">
    <cfRule type="colorScale" priority="239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Y8:Y17">
    <cfRule type="colorScale" priority="175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Y8:Y31">
    <cfRule type="colorScale" priority="50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Y8:Y32">
    <cfRule type="colorScale" priority="564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Y8:Y94">
    <cfRule type="colorScale" priority="578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Y8:Y105">
    <cfRule type="colorScale" priority="398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Y8:Y182">
    <cfRule type="colorScale" priority="593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Y8:Y307">
    <cfRule type="colorScale" priority="675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Y10:Y12">
    <cfRule type="colorScale" priority="562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Y10:Y14">
    <cfRule type="colorScale" priority="580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Y11:Y15">
    <cfRule type="colorScale" priority="221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Y13:Y14">
    <cfRule type="colorScale" priority="574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Y15">
    <cfRule type="colorScale" priority="237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Y15:Y19">
    <cfRule type="colorScale" priority="181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Y18">
    <cfRule type="colorScale" priority="568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Y19:Y22">
    <cfRule type="colorScale" priority="566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Y25:Y29">
    <cfRule type="colorScale" priority="525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Y33:Y94">
    <cfRule type="colorScale" priority="37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Y55:Y67">
    <cfRule type="colorScale" priority="522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Y66:Y92">
    <cfRule type="colorScale" priority="297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Y66:Y93">
    <cfRule type="colorScale" priority="151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Y68:Y77">
    <cfRule type="colorScale" priority="520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Y108:Y137">
    <cfRule type="colorScale" priority="515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Y114:Y116">
    <cfRule type="colorScale" priority="505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Y114:Y118">
    <cfRule type="colorScale" priority="498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Y117:Y118">
    <cfRule type="colorScale" priority="504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Y138:Y147">
    <cfRule type="colorScale" priority="514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Y158:Y167">
    <cfRule type="colorScale" priority="512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Y168:Y177">
    <cfRule type="colorScale" priority="511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Y178:Y182">
    <cfRule type="colorScale" priority="510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Y183:Y184">
    <cfRule type="colorScale" priority="479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Y185">
    <cfRule type="colorScale" priority="469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Y185:Y192">
    <cfRule type="colorScale" priority="473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Y193">
    <cfRule type="colorScale" priority="442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Y194:Y197">
    <cfRule type="colorScale" priority="441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Y198:Y202">
    <cfRule type="colorScale" priority="436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Y198:Y219">
    <cfRule type="colorScale" priority="440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Y203:Y207">
    <cfRule type="colorScale" priority="435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Y213:Y219">
    <cfRule type="colorScale" priority="433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Y220:Y223">
    <cfRule type="colorScale" priority="432">
      <colorScale>
        <cfvo type="min"/>
        <cfvo type="percentile" val="50"/>
        <cfvo type="max"/>
        <color rgb="FF2121FF"/>
        <color rgb="FF002060"/>
        <color theme="1"/>
      </colorScale>
    </cfRule>
  </conditionalFormatting>
  <conditionalFormatting sqref="Z6:AA6">
    <cfRule type="containsText" dxfId="16" priority="599" operator="containsText" text="Capacidade da Garagem Esgotada">
      <formula>NOT(ISERROR(SEARCH("Capacidade da Garagem Esgotada",Z6)))</formula>
    </cfRule>
  </conditionalFormatting>
  <dataValidations count="2">
    <dataValidation type="list" allowBlank="1" showInputMessage="1" showErrorMessage="1" sqref="G8:I307" xr:uid="{00000000-0002-0000-0C00-000000000000}">
      <formula1>$AF$1:$AF$7</formula1>
    </dataValidation>
    <dataValidation type="list" allowBlank="1" showInputMessage="1" showErrorMessage="1" sqref="B3:K4" xr:uid="{00000000-0002-0000-0C00-000001000000}">
      <formula1>INDIRECT($AO$6)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B2928"/>
  <sheetViews>
    <sheetView workbookViewId="0">
      <pane ySplit="8" topLeftCell="A9" activePane="bottomLeft" state="frozen"/>
      <selection pane="bottomLeft" activeCell="O53" sqref="O53"/>
    </sheetView>
  </sheetViews>
  <sheetFormatPr defaultColWidth="0" defaultRowHeight="16.5" x14ac:dyDescent="0.2"/>
  <cols>
    <col min="1" max="1" width="3.85546875" style="386" customWidth="1"/>
    <col min="2" max="2" width="8.7109375" style="386" customWidth="1"/>
    <col min="3" max="4" width="21.5703125" style="386" customWidth="1"/>
    <col min="5" max="5" width="16" style="386" customWidth="1"/>
    <col min="6" max="6" width="17.140625" style="386" customWidth="1"/>
    <col min="7" max="11" width="14.28515625" style="386" customWidth="1"/>
    <col min="12" max="12" width="19.85546875" style="386" bestFit="1" customWidth="1"/>
    <col min="13" max="13" width="14.85546875" style="387" bestFit="1" customWidth="1"/>
    <col min="14" max="14" width="14.28515625" style="387" customWidth="1"/>
    <col min="15" max="15" width="9.140625" style="387" customWidth="1"/>
    <col min="16" max="16" width="10.28515625" style="388" bestFit="1" customWidth="1"/>
    <col min="17" max="17" width="17.7109375" style="388" hidden="1" customWidth="1"/>
    <col min="18" max="18" width="13.7109375" style="388" hidden="1" customWidth="1"/>
    <col min="19" max="19" width="14" style="388" hidden="1" customWidth="1"/>
    <col min="20" max="20" width="13.7109375" style="389" hidden="1" customWidth="1"/>
    <col min="21" max="21" width="19.42578125" style="390" hidden="1" customWidth="1"/>
    <col min="22" max="22" width="19" style="388" hidden="1" customWidth="1"/>
    <col min="23" max="23" width="19.5703125" style="388" hidden="1" customWidth="1"/>
    <col min="24" max="24" width="14.7109375" style="388" hidden="1" customWidth="1"/>
    <col min="25" max="25" width="5.140625" style="435" hidden="1" customWidth="1"/>
    <col min="26" max="26" width="12.85546875" style="435" hidden="1" customWidth="1"/>
    <col min="27" max="46" width="12.85546875" style="388" hidden="1" customWidth="1"/>
    <col min="47" max="48" width="9.140625" style="386" hidden="1" customWidth="1"/>
    <col min="49" max="49" width="12.140625" style="386" hidden="1" customWidth="1"/>
    <col min="50" max="16384" width="9.140625" style="386" hidden="1"/>
  </cols>
  <sheetData>
    <row r="1" spans="2:54" ht="6.75" customHeight="1" thickBot="1" x14ac:dyDescent="0.25"/>
    <row r="2" spans="2:54" ht="16.5" customHeight="1" x14ac:dyDescent="0.2">
      <c r="B2" s="682" t="s">
        <v>581</v>
      </c>
      <c r="C2" s="682"/>
      <c r="D2" s="682"/>
      <c r="E2" s="682"/>
      <c r="F2" s="682"/>
      <c r="G2" s="685">
        <f>IF(K82="","",K22)</f>
        <v>0</v>
      </c>
      <c r="H2" s="685"/>
      <c r="I2" s="685"/>
      <c r="J2" s="686">
        <f>IF(G2="","",(SUM(G2:I8)))</f>
        <v>0</v>
      </c>
      <c r="K2" s="687"/>
      <c r="L2" s="688"/>
    </row>
    <row r="3" spans="2:54" ht="16.5" customHeight="1" x14ac:dyDescent="0.2">
      <c r="B3" s="682" t="s">
        <v>582</v>
      </c>
      <c r="C3" s="682"/>
      <c r="D3" s="682"/>
      <c r="E3" s="682"/>
      <c r="F3" s="682"/>
      <c r="G3" s="681" t="str">
        <f>IF(F82="","",K82)</f>
        <v/>
      </c>
      <c r="H3" s="681"/>
      <c r="I3" s="681"/>
      <c r="J3" s="689"/>
      <c r="K3" s="690"/>
      <c r="L3" s="691"/>
    </row>
    <row r="4" spans="2:54" ht="16.5" customHeight="1" x14ac:dyDescent="0.2">
      <c r="B4" s="682" t="s">
        <v>583</v>
      </c>
      <c r="C4" s="682"/>
      <c r="D4" s="682"/>
      <c r="E4" s="682"/>
      <c r="F4" s="682"/>
      <c r="G4" s="681" t="str">
        <f>IF($G$3="","",$G$3*0.2)</f>
        <v/>
      </c>
      <c r="H4" s="681"/>
      <c r="I4" s="681"/>
      <c r="J4" s="689"/>
      <c r="K4" s="690"/>
      <c r="L4" s="691"/>
    </row>
    <row r="5" spans="2:54" ht="16.5" customHeight="1" x14ac:dyDescent="0.2">
      <c r="B5" s="682" t="s">
        <v>584</v>
      </c>
      <c r="C5" s="682"/>
      <c r="D5" s="682"/>
      <c r="E5" s="682"/>
      <c r="F5" s="682"/>
      <c r="G5" s="681" t="str">
        <f>IF($G$3="","",$G$3*0.08)</f>
        <v/>
      </c>
      <c r="H5" s="681"/>
      <c r="I5" s="681"/>
      <c r="J5" s="689"/>
      <c r="K5" s="690"/>
      <c r="L5" s="691"/>
      <c r="Z5" s="436" t="str">
        <f ca="1">IF('CARROS RODOVIARIOS'!$Q$6='CUSTOS ADMINISTRATIVOS'!Z7,VLOOKUP('CARROS RODOVIARIOS'!$O$5,'CUSTOS ADMINISTRATIVOS'!$Y$8:Z309,2,0),"")</f>
        <v/>
      </c>
      <c r="AA5" s="436" t="str">
        <f ca="1">IF('CARROS RODOVIARIOS'!$Q$6='CUSTOS ADMINISTRATIVOS'!AA7,VLOOKUP('CARROS RODOVIARIOS'!$O$5,'CUSTOS ADMINISTRATIVOS'!$Y$8:AA309,3,0),"")</f>
        <v/>
      </c>
      <c r="AB5" s="436" t="str">
        <f ca="1">IF('CARROS RODOVIARIOS'!$Q$6='CUSTOS ADMINISTRATIVOS'!AB7,VLOOKUP('CARROS RODOVIARIOS'!$O$5,'CUSTOS ADMINISTRATIVOS'!$Y$8:AB309,4,0),"")</f>
        <v/>
      </c>
      <c r="AC5" s="436" t="str">
        <f ca="1">IF('CARROS RODOVIARIOS'!$Q$6='CUSTOS ADMINISTRATIVOS'!AC7,VLOOKUP('CARROS RODOVIARIOS'!$O$5,'CUSTOS ADMINISTRATIVOS'!$Y$8:AC309,5,0),"")</f>
        <v/>
      </c>
      <c r="AD5" s="436" t="str">
        <f ca="1">IF('CARROS RODOVIARIOS'!$Q$6='CUSTOS ADMINISTRATIVOS'!AD7,VLOOKUP('CARROS RODOVIARIOS'!$O$5,'CUSTOS ADMINISTRATIVOS'!$Y$8:AD309,6,0),"")</f>
        <v/>
      </c>
      <c r="AE5" s="436" t="str">
        <f ca="1">IF('CARROS RODOVIARIOS'!$Q$6='CUSTOS ADMINISTRATIVOS'!AE7,VLOOKUP('CARROS RODOVIARIOS'!$O$5,'CUSTOS ADMINISTRATIVOS'!$Y$8:AE309,7,0),"")</f>
        <v/>
      </c>
      <c r="AF5" s="436" t="str">
        <f ca="1">IF('CARROS RODOVIARIOS'!$Q$6='CUSTOS ADMINISTRATIVOS'!AF7,VLOOKUP('CARROS RODOVIARIOS'!$O$5,'CUSTOS ADMINISTRATIVOS'!$Y$8:AF309,8,0),"")</f>
        <v/>
      </c>
      <c r="AG5" s="436" t="str">
        <f ca="1">IF('CARROS RODOVIARIOS'!$Q$6='CUSTOS ADMINISTRATIVOS'!AG7,VLOOKUP('CARROS RODOVIARIOS'!$O$5,'CUSTOS ADMINISTRATIVOS'!$Y$8:AG309,9,0),"")</f>
        <v/>
      </c>
      <c r="AH5" s="436" t="str">
        <f ca="1">IF('CARROS RODOVIARIOS'!$Q$6='CUSTOS ADMINISTRATIVOS'!AH7,VLOOKUP('CARROS RODOVIARIOS'!$O$5,'CUSTOS ADMINISTRATIVOS'!$Y$8:AH309,10,0),"")</f>
        <v/>
      </c>
      <c r="AI5" s="436" t="str">
        <f ca="1">IF('CARROS RODOVIARIOS'!$Q$6='CUSTOS ADMINISTRATIVOS'!AI7,VLOOKUP('CARROS RODOVIARIOS'!$O$5,'CUSTOS ADMINISTRATIVOS'!$Y$8:AI309,11,0),"")</f>
        <v/>
      </c>
      <c r="AJ5" s="436" t="str">
        <f ca="1">IF('CARROS RODOVIARIOS'!$Q$6='CUSTOS ADMINISTRATIVOS'!AJ7,VLOOKUP('CARROS RODOVIARIOS'!$O$5,'CUSTOS ADMINISTRATIVOS'!$Y$8:AJ309,12,0),"")</f>
        <v/>
      </c>
      <c r="AK5" s="436" t="str">
        <f ca="1">IF('CARROS RODOVIARIOS'!$Q$6='CUSTOS ADMINISTRATIVOS'!AK7,VLOOKUP('CARROS RODOVIARIOS'!$O$5,'CUSTOS ADMINISTRATIVOS'!$Y$8:AK309,13,0),"")</f>
        <v/>
      </c>
      <c r="AL5" s="436" t="str">
        <f ca="1">IF('CARROS RODOVIARIOS'!$Q$6='CUSTOS ADMINISTRATIVOS'!AL7,VLOOKUP('CARROS RODOVIARIOS'!$O$5,'CUSTOS ADMINISTRATIVOS'!$Y$8:AL309,14,0),"")</f>
        <v/>
      </c>
      <c r="AM5" s="436" t="str">
        <f ca="1">IF('CARROS RODOVIARIOS'!$Q$6='CUSTOS ADMINISTRATIVOS'!AM7,VLOOKUP('CARROS RODOVIARIOS'!$O$5,'CUSTOS ADMINISTRATIVOS'!$Y$8:AM309,15,0),"")</f>
        <v/>
      </c>
      <c r="AN5" s="436" t="str">
        <f ca="1">IF('CARROS RODOVIARIOS'!$Q$6='CUSTOS ADMINISTRATIVOS'!AN7,VLOOKUP('CARROS RODOVIARIOS'!$O$5,'CUSTOS ADMINISTRATIVOS'!$Y$8:AN309,16,0),"")</f>
        <v/>
      </c>
      <c r="AO5" s="436" t="str">
        <f ca="1">IF('CARROS RODOVIARIOS'!$Q$6='CUSTOS ADMINISTRATIVOS'!AO7,VLOOKUP('CARROS RODOVIARIOS'!$O$5,'CUSTOS ADMINISTRATIVOS'!$Y$8:AO309,17,0),"")</f>
        <v/>
      </c>
      <c r="AP5" s="436" t="str">
        <f ca="1">IF('CARROS RODOVIARIOS'!$Q$6='CUSTOS ADMINISTRATIVOS'!AP7,VLOOKUP('CARROS RODOVIARIOS'!$O$5,'CUSTOS ADMINISTRATIVOS'!$Y$8:AP309,18,0),"")</f>
        <v/>
      </c>
      <c r="AQ5" s="436" t="str">
        <f ca="1">IF('CARROS RODOVIARIOS'!$Q$6='CUSTOS ADMINISTRATIVOS'!AQ7,VLOOKUP('CARROS RODOVIARIOS'!$O$5,'CUSTOS ADMINISTRATIVOS'!$Y$8:AQ309,19,0),"")</f>
        <v/>
      </c>
      <c r="AR5" s="436" t="str">
        <f ca="1">IF('CARROS RODOVIARIOS'!$Q$6='CUSTOS ADMINISTRATIVOS'!AR7,VLOOKUP('CARROS RODOVIARIOS'!$O$5,'CUSTOS ADMINISTRATIVOS'!$Y$8:AR309,20,0),"")</f>
        <v/>
      </c>
      <c r="AS5" s="436" t="str">
        <f ca="1">IF('CARROS RODOVIARIOS'!$Q$6='CUSTOS ADMINISTRATIVOS'!AS7,VLOOKUP('CARROS RODOVIARIOS'!$O$5,'CUSTOS ADMINISTRATIVOS'!$Y$8:AS309,21,0),"")</f>
        <v/>
      </c>
      <c r="AT5" s="436" t="str">
        <f ca="1">IF('CARROS RODOVIARIOS'!$Q$6='CUSTOS ADMINISTRATIVOS'!AT7,VLOOKUP('CARROS RODOVIARIOS'!$O$5,'CUSTOS ADMINISTRATIVOS'!$Y$8:AT309,22,0),"")</f>
        <v/>
      </c>
    </row>
    <row r="6" spans="2:54" ht="16.5" customHeight="1" x14ac:dyDescent="0.2">
      <c r="B6" s="682" t="s">
        <v>585</v>
      </c>
      <c r="C6" s="682"/>
      <c r="D6" s="682"/>
      <c r="E6" s="682"/>
      <c r="F6" s="682"/>
      <c r="G6" s="681">
        <f>IF(G2="","",SUM(K29:L33,K35:L38,K40:L52,K56:L67,K71:L74,K76:L77,K79:L80)/12)</f>
        <v>0</v>
      </c>
      <c r="H6" s="681"/>
      <c r="I6" s="681"/>
      <c r="J6" s="689"/>
      <c r="K6" s="690"/>
      <c r="L6" s="691"/>
    </row>
    <row r="7" spans="2:54" ht="16.5" customHeight="1" x14ac:dyDescent="0.2">
      <c r="B7" s="682" t="s">
        <v>586</v>
      </c>
      <c r="C7" s="682"/>
      <c r="D7" s="682"/>
      <c r="E7" s="682"/>
      <c r="F7" s="682"/>
      <c r="G7" s="681">
        <f>IF(G2="","",SUM(K82/12))</f>
        <v>0</v>
      </c>
      <c r="H7" s="681"/>
      <c r="I7" s="681"/>
      <c r="J7" s="689"/>
      <c r="K7" s="690"/>
      <c r="L7" s="691"/>
      <c r="Z7" s="435">
        <f ca="1">AX8</f>
        <v>2026</v>
      </c>
      <c r="AA7" s="435">
        <f ca="1">Z7-1</f>
        <v>2025</v>
      </c>
      <c r="AB7" s="435">
        <f t="shared" ref="AB7:AT7" ca="1" si="0">AA7-1</f>
        <v>2024</v>
      </c>
      <c r="AC7" s="435">
        <f t="shared" ca="1" si="0"/>
        <v>2023</v>
      </c>
      <c r="AD7" s="435">
        <f t="shared" ca="1" si="0"/>
        <v>2022</v>
      </c>
      <c r="AE7" s="435">
        <f t="shared" ca="1" si="0"/>
        <v>2021</v>
      </c>
      <c r="AF7" s="435">
        <f t="shared" ca="1" si="0"/>
        <v>2020</v>
      </c>
      <c r="AG7" s="435">
        <f t="shared" ca="1" si="0"/>
        <v>2019</v>
      </c>
      <c r="AH7" s="435">
        <f t="shared" ca="1" si="0"/>
        <v>2018</v>
      </c>
      <c r="AI7" s="435">
        <f t="shared" ca="1" si="0"/>
        <v>2017</v>
      </c>
      <c r="AJ7" s="435">
        <f t="shared" ca="1" si="0"/>
        <v>2016</v>
      </c>
      <c r="AK7" s="435">
        <f t="shared" ca="1" si="0"/>
        <v>2015</v>
      </c>
      <c r="AL7" s="435">
        <f t="shared" ca="1" si="0"/>
        <v>2014</v>
      </c>
      <c r="AM7" s="435">
        <f t="shared" ca="1" si="0"/>
        <v>2013</v>
      </c>
      <c r="AN7" s="435">
        <f t="shared" ca="1" si="0"/>
        <v>2012</v>
      </c>
      <c r="AO7" s="435">
        <f t="shared" ca="1" si="0"/>
        <v>2011</v>
      </c>
      <c r="AP7" s="435">
        <f t="shared" ca="1" si="0"/>
        <v>2010</v>
      </c>
      <c r="AQ7" s="435">
        <f t="shared" ca="1" si="0"/>
        <v>2009</v>
      </c>
      <c r="AR7" s="435">
        <f t="shared" ca="1" si="0"/>
        <v>2008</v>
      </c>
      <c r="AS7" s="435">
        <f t="shared" ca="1" si="0"/>
        <v>2007</v>
      </c>
      <c r="AT7" s="435">
        <f t="shared" ca="1" si="0"/>
        <v>2006</v>
      </c>
      <c r="AW7" s="495"/>
      <c r="AX7" s="495"/>
      <c r="BA7" s="493">
        <v>44835</v>
      </c>
      <c r="BB7" s="494">
        <v>2023</v>
      </c>
    </row>
    <row r="8" spans="2:54" ht="16.5" customHeight="1" thickBot="1" x14ac:dyDescent="0.25">
      <c r="B8" s="682" t="s">
        <v>587</v>
      </c>
      <c r="C8" s="682"/>
      <c r="D8" s="682"/>
      <c r="E8" s="682"/>
      <c r="F8" s="682"/>
      <c r="G8" s="681">
        <f>IF(G2="","",SUM(K29:L33,K35:L38,K40:L53,K56:L67,K71:L74,K76:L77,K79:L80)*0.08)</f>
        <v>0</v>
      </c>
      <c r="H8" s="681"/>
      <c r="I8" s="681"/>
      <c r="J8" s="692"/>
      <c r="K8" s="693"/>
      <c r="L8" s="694"/>
      <c r="Y8" s="435" t="s">
        <v>677</v>
      </c>
      <c r="Z8" s="435" t="s">
        <v>679</v>
      </c>
      <c r="AA8" s="435" t="s">
        <v>679</v>
      </c>
      <c r="AB8" s="435" t="s">
        <v>679</v>
      </c>
      <c r="AC8" s="435" t="s">
        <v>679</v>
      </c>
      <c r="AD8" s="435" t="s">
        <v>679</v>
      </c>
      <c r="AE8" s="435" t="s">
        <v>679</v>
      </c>
      <c r="AF8" s="435" t="s">
        <v>679</v>
      </c>
      <c r="AG8" s="435" t="s">
        <v>679</v>
      </c>
      <c r="AH8" s="435" t="s">
        <v>679</v>
      </c>
      <c r="AI8" s="435" t="s">
        <v>679</v>
      </c>
      <c r="AJ8" s="435" t="s">
        <v>679</v>
      </c>
      <c r="AK8" s="435" t="s">
        <v>679</v>
      </c>
      <c r="AL8" s="435" t="s">
        <v>679</v>
      </c>
      <c r="AM8" s="435" t="s">
        <v>679</v>
      </c>
      <c r="AN8" s="435" t="s">
        <v>679</v>
      </c>
      <c r="AO8" s="435" t="s">
        <v>679</v>
      </c>
      <c r="AP8" s="435" t="s">
        <v>679</v>
      </c>
      <c r="AQ8" s="435" t="s">
        <v>679</v>
      </c>
      <c r="AR8" s="435" t="s">
        <v>679</v>
      </c>
      <c r="AS8" s="435" t="s">
        <v>679</v>
      </c>
      <c r="AT8" s="435" t="s">
        <v>679</v>
      </c>
      <c r="AW8" s="496">
        <f ca="1">TODAY()</f>
        <v>45934</v>
      </c>
      <c r="AX8" s="497">
        <f ca="1">VLOOKUP(AW8,BA:BB,2,0)</f>
        <v>2026</v>
      </c>
      <c r="BA8" s="493">
        <v>44836</v>
      </c>
      <c r="BB8" s="494">
        <v>2023</v>
      </c>
    </row>
    <row r="9" spans="2:54" ht="6.75" customHeight="1" x14ac:dyDescent="0.2">
      <c r="M9" s="386"/>
      <c r="AA9" s="435"/>
      <c r="AB9" s="435"/>
      <c r="AC9" s="435"/>
      <c r="AD9" s="435"/>
      <c r="AE9" s="435"/>
      <c r="AF9" s="435"/>
      <c r="AG9" s="435"/>
      <c r="AH9" s="435"/>
      <c r="AI9" s="435"/>
      <c r="AJ9" s="435"/>
      <c r="AK9" s="435"/>
      <c r="AL9" s="435"/>
      <c r="AM9" s="435"/>
      <c r="AN9" s="435"/>
      <c r="AO9" s="435"/>
      <c r="AP9" s="435"/>
      <c r="AQ9" s="435"/>
      <c r="AR9" s="435"/>
      <c r="AS9" s="435"/>
      <c r="AT9" s="435"/>
      <c r="BA9" s="493">
        <v>44837</v>
      </c>
      <c r="BB9" s="494">
        <v>2023</v>
      </c>
    </row>
    <row r="10" spans="2:54" ht="21" customHeight="1" thickBot="1" x14ac:dyDescent="0.25">
      <c r="B10" s="683" t="s">
        <v>588</v>
      </c>
      <c r="C10" s="684"/>
      <c r="D10" s="684"/>
      <c r="E10" s="684"/>
      <c r="F10" s="684"/>
      <c r="G10" s="684"/>
      <c r="H10" s="684"/>
      <c r="I10" s="684"/>
      <c r="J10" s="684"/>
      <c r="K10" s="684"/>
      <c r="L10" s="684"/>
      <c r="T10" s="391" t="s">
        <v>589</v>
      </c>
      <c r="U10" s="391" t="s">
        <v>590</v>
      </c>
      <c r="V10" s="391" t="s">
        <v>591</v>
      </c>
      <c r="Y10" s="435">
        <v>1</v>
      </c>
      <c r="Z10" s="437">
        <v>1</v>
      </c>
      <c r="AA10" s="437">
        <v>1</v>
      </c>
      <c r="AB10" s="437">
        <v>1</v>
      </c>
      <c r="AC10" s="437">
        <v>1</v>
      </c>
      <c r="AD10" s="437">
        <v>1</v>
      </c>
      <c r="AE10" s="437">
        <v>1</v>
      </c>
      <c r="AF10" s="437">
        <v>1</v>
      </c>
      <c r="AG10" s="437">
        <v>1</v>
      </c>
      <c r="AH10" s="437">
        <v>1</v>
      </c>
      <c r="AI10" s="437">
        <v>1</v>
      </c>
      <c r="AJ10" s="437">
        <v>1</v>
      </c>
      <c r="AK10" s="437">
        <v>1</v>
      </c>
      <c r="AL10" s="437">
        <v>1</v>
      </c>
      <c r="AM10" s="437">
        <v>1</v>
      </c>
      <c r="AN10" s="437">
        <v>1</v>
      </c>
      <c r="AO10" s="437">
        <v>1</v>
      </c>
      <c r="AP10" s="437">
        <v>1</v>
      </c>
      <c r="AQ10" s="437">
        <v>1</v>
      </c>
      <c r="AR10" s="437">
        <v>1</v>
      </c>
      <c r="AS10" s="437">
        <v>1</v>
      </c>
      <c r="AT10" s="437">
        <v>1</v>
      </c>
      <c r="BA10" s="493">
        <v>44838</v>
      </c>
      <c r="BB10" s="494">
        <v>2023</v>
      </c>
    </row>
    <row r="11" spans="2:54" ht="18.75" customHeight="1" x14ac:dyDescent="0.2">
      <c r="B11" s="672" t="s">
        <v>592</v>
      </c>
      <c r="C11" s="673"/>
      <c r="D11" s="673"/>
      <c r="E11" s="673"/>
      <c r="F11" s="673"/>
      <c r="G11" s="673"/>
      <c r="H11" s="673"/>
      <c r="I11" s="673"/>
      <c r="J11" s="673"/>
      <c r="K11" s="673"/>
      <c r="L11" s="674"/>
      <c r="T11" s="392">
        <v>25</v>
      </c>
      <c r="U11" s="393">
        <v>9500</v>
      </c>
      <c r="V11" s="394">
        <f t="shared" ref="V11:V20" si="1">U11*42</f>
        <v>399000</v>
      </c>
      <c r="Y11" s="435">
        <v>2</v>
      </c>
      <c r="Z11" s="435">
        <v>1</v>
      </c>
      <c r="AA11" s="435">
        <v>1</v>
      </c>
      <c r="AB11" s="435">
        <v>1</v>
      </c>
      <c r="AC11" s="435">
        <f>AC10</f>
        <v>1</v>
      </c>
      <c r="AD11" s="435">
        <f>AD10</f>
        <v>1</v>
      </c>
      <c r="AE11" s="435">
        <f>AE10</f>
        <v>1</v>
      </c>
      <c r="AF11" s="435">
        <f>AF10</f>
        <v>1</v>
      </c>
      <c r="AG11" s="435">
        <f t="shared" ref="AG11:AJ26" si="2">AG10</f>
        <v>1</v>
      </c>
      <c r="AH11" s="435">
        <f t="shared" si="2"/>
        <v>1</v>
      </c>
      <c r="AI11" s="435">
        <f t="shared" si="2"/>
        <v>1</v>
      </c>
      <c r="AJ11" s="435">
        <f t="shared" si="2"/>
        <v>1</v>
      </c>
      <c r="AK11" s="435">
        <f t="shared" ref="AK11:AK26" si="3">AK10</f>
        <v>1</v>
      </c>
      <c r="AL11" s="435">
        <f t="shared" ref="AL11:AL26" si="4">AL10</f>
        <v>1</v>
      </c>
      <c r="AM11" s="435">
        <f t="shared" ref="AM11:AM24" si="5">AM10</f>
        <v>1</v>
      </c>
      <c r="AN11" s="435">
        <f t="shared" ref="AN11:AN24" si="6">AN10</f>
        <v>1</v>
      </c>
      <c r="AO11" s="435">
        <f t="shared" ref="AO11:AO22" si="7">AO10</f>
        <v>1</v>
      </c>
      <c r="AP11" s="435">
        <f t="shared" ref="AP11:AP22" si="8">AP10</f>
        <v>1</v>
      </c>
      <c r="AQ11" s="435">
        <f t="shared" ref="AQ11:AQ20" si="9">AQ10</f>
        <v>1</v>
      </c>
      <c r="AR11" s="435">
        <f t="shared" ref="AR11:AR20" si="10">AR10</f>
        <v>1</v>
      </c>
      <c r="AS11" s="435">
        <f t="shared" ref="AS11:AS18" si="11">AS10</f>
        <v>1</v>
      </c>
      <c r="AT11" s="435">
        <f t="shared" ref="AT11:AT18" si="12">AT10</f>
        <v>1</v>
      </c>
      <c r="BA11" s="493">
        <v>44839</v>
      </c>
      <c r="BB11" s="494">
        <v>2023</v>
      </c>
    </row>
    <row r="12" spans="2:54" ht="18.75" customHeight="1" x14ac:dyDescent="0.2">
      <c r="B12" s="675"/>
      <c r="C12" s="676"/>
      <c r="D12" s="676"/>
      <c r="E12" s="676"/>
      <c r="F12" s="676"/>
      <c r="G12" s="676"/>
      <c r="H12" s="676"/>
      <c r="I12" s="676"/>
      <c r="J12" s="676"/>
      <c r="K12" s="676"/>
      <c r="L12" s="677"/>
      <c r="Q12" s="395"/>
      <c r="R12" s="395"/>
      <c r="S12" s="395"/>
      <c r="T12" s="392">
        <v>50</v>
      </c>
      <c r="U12" s="393">
        <v>12500</v>
      </c>
      <c r="V12" s="394">
        <f t="shared" si="1"/>
        <v>525000</v>
      </c>
      <c r="W12" s="395"/>
      <c r="X12" s="395"/>
      <c r="Y12" s="435">
        <v>3</v>
      </c>
      <c r="Z12" s="435">
        <v>1</v>
      </c>
      <c r="AA12" s="435">
        <v>1</v>
      </c>
      <c r="AB12" s="435">
        <v>1</v>
      </c>
      <c r="AC12" s="435">
        <f t="shared" ref="AC12:AF75" si="13">AC11</f>
        <v>1</v>
      </c>
      <c r="AD12" s="435">
        <f t="shared" si="13"/>
        <v>1</v>
      </c>
      <c r="AE12" s="435">
        <f t="shared" si="13"/>
        <v>1</v>
      </c>
      <c r="AF12" s="435">
        <f t="shared" si="13"/>
        <v>1</v>
      </c>
      <c r="AG12" s="435">
        <f t="shared" si="2"/>
        <v>1</v>
      </c>
      <c r="AH12" s="435">
        <f t="shared" si="2"/>
        <v>1</v>
      </c>
      <c r="AI12" s="435">
        <f t="shared" si="2"/>
        <v>1</v>
      </c>
      <c r="AJ12" s="435">
        <f t="shared" si="2"/>
        <v>1</v>
      </c>
      <c r="AK12" s="435">
        <f t="shared" si="3"/>
        <v>1</v>
      </c>
      <c r="AL12" s="435">
        <f t="shared" si="4"/>
        <v>1</v>
      </c>
      <c r="AM12" s="435">
        <f t="shared" si="5"/>
        <v>1</v>
      </c>
      <c r="AN12" s="435">
        <f t="shared" si="6"/>
        <v>1</v>
      </c>
      <c r="AO12" s="435">
        <f t="shared" si="7"/>
        <v>1</v>
      </c>
      <c r="AP12" s="435">
        <f t="shared" si="8"/>
        <v>1</v>
      </c>
      <c r="AQ12" s="435">
        <f t="shared" si="9"/>
        <v>1</v>
      </c>
      <c r="AR12" s="435">
        <f t="shared" si="10"/>
        <v>1</v>
      </c>
      <c r="AS12" s="435">
        <f t="shared" si="11"/>
        <v>1</v>
      </c>
      <c r="AT12" s="435">
        <f t="shared" si="12"/>
        <v>1</v>
      </c>
      <c r="BA12" s="493">
        <v>44840</v>
      </c>
      <c r="BB12" s="494">
        <v>2023</v>
      </c>
    </row>
    <row r="13" spans="2:54" ht="18.75" customHeight="1" x14ac:dyDescent="0.2">
      <c r="B13" s="678" t="s">
        <v>593</v>
      </c>
      <c r="C13" s="679"/>
      <c r="D13" s="679"/>
      <c r="E13" s="679"/>
      <c r="F13" s="679"/>
      <c r="G13" s="679"/>
      <c r="H13" s="679"/>
      <c r="I13" s="679"/>
      <c r="J13" s="679"/>
      <c r="K13" s="679"/>
      <c r="L13" s="680"/>
      <c r="M13" s="396"/>
      <c r="N13" s="396"/>
      <c r="O13" s="396"/>
      <c r="Q13" s="397"/>
      <c r="R13" s="397"/>
      <c r="S13" s="397"/>
      <c r="T13" s="392">
        <v>75</v>
      </c>
      <c r="U13" s="398">
        <v>23750</v>
      </c>
      <c r="V13" s="394">
        <f t="shared" si="1"/>
        <v>997500</v>
      </c>
      <c r="W13" s="397"/>
      <c r="X13" s="397"/>
      <c r="Y13" s="435">
        <v>4</v>
      </c>
      <c r="Z13" s="435">
        <v>1</v>
      </c>
      <c r="AA13" s="435">
        <v>1</v>
      </c>
      <c r="AB13" s="435">
        <v>1</v>
      </c>
      <c r="AC13" s="435">
        <f t="shared" si="13"/>
        <v>1</v>
      </c>
      <c r="AD13" s="435">
        <f t="shared" si="13"/>
        <v>1</v>
      </c>
      <c r="AE13" s="435">
        <f t="shared" si="13"/>
        <v>1</v>
      </c>
      <c r="AF13" s="435">
        <f t="shared" si="13"/>
        <v>1</v>
      </c>
      <c r="AG13" s="435">
        <f t="shared" si="2"/>
        <v>1</v>
      </c>
      <c r="AH13" s="435">
        <f t="shared" si="2"/>
        <v>1</v>
      </c>
      <c r="AI13" s="435">
        <f t="shared" si="2"/>
        <v>1</v>
      </c>
      <c r="AJ13" s="435">
        <f t="shared" si="2"/>
        <v>1</v>
      </c>
      <c r="AK13" s="435">
        <f t="shared" si="3"/>
        <v>1</v>
      </c>
      <c r="AL13" s="435">
        <f t="shared" si="4"/>
        <v>1</v>
      </c>
      <c r="AM13" s="435">
        <f t="shared" si="5"/>
        <v>1</v>
      </c>
      <c r="AN13" s="435">
        <f t="shared" si="6"/>
        <v>1</v>
      </c>
      <c r="AO13" s="435">
        <f t="shared" si="7"/>
        <v>1</v>
      </c>
      <c r="AP13" s="435">
        <f t="shared" si="8"/>
        <v>1</v>
      </c>
      <c r="AQ13" s="435">
        <f t="shared" si="9"/>
        <v>1</v>
      </c>
      <c r="AR13" s="435">
        <f t="shared" si="10"/>
        <v>1</v>
      </c>
      <c r="AS13" s="435">
        <f t="shared" si="11"/>
        <v>1</v>
      </c>
      <c r="AT13" s="435">
        <f t="shared" si="12"/>
        <v>1</v>
      </c>
      <c r="BA13" s="493">
        <v>44841</v>
      </c>
      <c r="BB13" s="494">
        <v>2023</v>
      </c>
    </row>
    <row r="14" spans="2:54" ht="18" customHeight="1" x14ac:dyDescent="0.2">
      <c r="B14" s="399" t="s">
        <v>594</v>
      </c>
      <c r="C14" s="664" t="s">
        <v>595</v>
      </c>
      <c r="D14" s="664"/>
      <c r="E14" s="664"/>
      <c r="F14" s="664"/>
      <c r="G14" s="664"/>
      <c r="H14" s="664"/>
      <c r="I14" s="664"/>
      <c r="J14" s="664"/>
      <c r="K14" s="664"/>
      <c r="L14" s="400" t="str">
        <f>IF('CARROS RODOVIARIOS'!O5="","",'CARROS RODOVIARIOS'!O5*150)</f>
        <v/>
      </c>
      <c r="M14" s="396"/>
      <c r="N14" s="396"/>
      <c r="O14" s="396"/>
      <c r="Q14" s="397"/>
      <c r="R14" s="397"/>
      <c r="S14" s="397"/>
      <c r="T14" s="392">
        <v>150</v>
      </c>
      <c r="U14" s="398">
        <v>59375</v>
      </c>
      <c r="V14" s="394">
        <f t="shared" si="1"/>
        <v>2493750</v>
      </c>
      <c r="W14" s="397"/>
      <c r="X14" s="397"/>
      <c r="Y14" s="435">
        <v>5</v>
      </c>
      <c r="Z14" s="435">
        <v>1</v>
      </c>
      <c r="AA14" s="435">
        <v>1</v>
      </c>
      <c r="AB14" s="435">
        <v>1</v>
      </c>
      <c r="AC14" s="435">
        <f t="shared" si="13"/>
        <v>1</v>
      </c>
      <c r="AD14" s="435">
        <f t="shared" si="13"/>
        <v>1</v>
      </c>
      <c r="AE14" s="435">
        <f t="shared" si="13"/>
        <v>1</v>
      </c>
      <c r="AF14" s="435">
        <f t="shared" si="13"/>
        <v>1</v>
      </c>
      <c r="AG14" s="435">
        <f t="shared" si="2"/>
        <v>1</v>
      </c>
      <c r="AH14" s="435">
        <f t="shared" si="2"/>
        <v>1</v>
      </c>
      <c r="AI14" s="435">
        <f t="shared" si="2"/>
        <v>1</v>
      </c>
      <c r="AJ14" s="435">
        <f t="shared" si="2"/>
        <v>1</v>
      </c>
      <c r="AK14" s="435">
        <f t="shared" si="3"/>
        <v>1</v>
      </c>
      <c r="AL14" s="435">
        <f t="shared" si="4"/>
        <v>1</v>
      </c>
      <c r="AM14" s="435">
        <f t="shared" si="5"/>
        <v>1</v>
      </c>
      <c r="AN14" s="435">
        <f t="shared" si="6"/>
        <v>1</v>
      </c>
      <c r="AO14" s="435">
        <f t="shared" si="7"/>
        <v>1</v>
      </c>
      <c r="AP14" s="435">
        <f t="shared" si="8"/>
        <v>1</v>
      </c>
      <c r="AQ14" s="435">
        <f t="shared" si="9"/>
        <v>1</v>
      </c>
      <c r="AR14" s="435">
        <f t="shared" si="10"/>
        <v>1</v>
      </c>
      <c r="AS14" s="435">
        <f t="shared" si="11"/>
        <v>1</v>
      </c>
      <c r="AT14" s="435">
        <f t="shared" si="12"/>
        <v>1</v>
      </c>
      <c r="BA14" s="493">
        <v>44842</v>
      </c>
      <c r="BB14" s="494">
        <v>2023</v>
      </c>
    </row>
    <row r="15" spans="2:54" ht="18" customHeight="1" x14ac:dyDescent="0.2">
      <c r="B15" s="399" t="s">
        <v>596</v>
      </c>
      <c r="C15" s="664" t="s">
        <v>597</v>
      </c>
      <c r="D15" s="664"/>
      <c r="E15" s="664"/>
      <c r="F15" s="664"/>
      <c r="G15" s="664"/>
      <c r="H15" s="664"/>
      <c r="I15" s="664"/>
      <c r="J15" s="664"/>
      <c r="K15" s="664"/>
      <c r="L15" s="400" t="str">
        <f>IF(L14="","",L14*0.87)</f>
        <v/>
      </c>
      <c r="M15" s="396"/>
      <c r="N15" s="396"/>
      <c r="O15" s="396"/>
      <c r="Q15" s="397"/>
      <c r="R15" s="397"/>
      <c r="S15" s="397"/>
      <c r="T15" s="392">
        <v>175</v>
      </c>
      <c r="U15" s="398">
        <v>71250</v>
      </c>
      <c r="V15" s="394">
        <f t="shared" si="1"/>
        <v>2992500</v>
      </c>
      <c r="W15" s="397"/>
      <c r="X15" s="397"/>
      <c r="Y15" s="435">
        <v>6</v>
      </c>
      <c r="Z15" s="435">
        <v>1</v>
      </c>
      <c r="AA15" s="435">
        <v>1</v>
      </c>
      <c r="AB15" s="435">
        <v>1</v>
      </c>
      <c r="AC15" s="435">
        <f t="shared" si="13"/>
        <v>1</v>
      </c>
      <c r="AD15" s="435">
        <f t="shared" si="13"/>
        <v>1</v>
      </c>
      <c r="AE15" s="435">
        <f t="shared" si="13"/>
        <v>1</v>
      </c>
      <c r="AF15" s="435">
        <f t="shared" si="13"/>
        <v>1</v>
      </c>
      <c r="AG15" s="435">
        <f t="shared" si="2"/>
        <v>1</v>
      </c>
      <c r="AH15" s="435">
        <f t="shared" si="2"/>
        <v>1</v>
      </c>
      <c r="AI15" s="435">
        <f t="shared" si="2"/>
        <v>1</v>
      </c>
      <c r="AJ15" s="435">
        <f t="shared" si="2"/>
        <v>1</v>
      </c>
      <c r="AK15" s="435">
        <f t="shared" si="3"/>
        <v>1</v>
      </c>
      <c r="AL15" s="435">
        <f t="shared" si="4"/>
        <v>1</v>
      </c>
      <c r="AM15" s="435">
        <f t="shared" si="5"/>
        <v>1</v>
      </c>
      <c r="AN15" s="435">
        <f t="shared" si="6"/>
        <v>1</v>
      </c>
      <c r="AO15" s="435">
        <f t="shared" si="7"/>
        <v>1</v>
      </c>
      <c r="AP15" s="435">
        <f t="shared" si="8"/>
        <v>1</v>
      </c>
      <c r="AQ15" s="435">
        <f t="shared" si="9"/>
        <v>1</v>
      </c>
      <c r="AR15" s="435">
        <f t="shared" si="10"/>
        <v>1</v>
      </c>
      <c r="AS15" s="435">
        <f t="shared" si="11"/>
        <v>1</v>
      </c>
      <c r="AT15" s="435">
        <f t="shared" si="12"/>
        <v>1</v>
      </c>
      <c r="BA15" s="493">
        <v>44843</v>
      </c>
      <c r="BB15" s="494">
        <v>2023</v>
      </c>
    </row>
    <row r="16" spans="2:54" ht="18" customHeight="1" x14ac:dyDescent="0.2">
      <c r="B16" s="399" t="s">
        <v>598</v>
      </c>
      <c r="C16" s="664" t="s">
        <v>599</v>
      </c>
      <c r="D16" s="664"/>
      <c r="E16" s="664"/>
      <c r="F16" s="664"/>
      <c r="G16" s="664"/>
      <c r="H16" s="664"/>
      <c r="I16" s="664"/>
      <c r="J16" s="664"/>
      <c r="K16" s="664"/>
      <c r="L16" s="400" t="str">
        <f>IF(L15="","",L15*0.075)</f>
        <v/>
      </c>
      <c r="M16" s="396"/>
      <c r="N16" s="396"/>
      <c r="O16" s="396"/>
      <c r="Q16" s="397"/>
      <c r="R16" s="397"/>
      <c r="S16" s="397"/>
      <c r="T16" s="392">
        <v>200</v>
      </c>
      <c r="U16" s="398">
        <v>83125</v>
      </c>
      <c r="V16" s="394">
        <f t="shared" si="1"/>
        <v>3491250</v>
      </c>
      <c r="W16" s="397"/>
      <c r="X16" s="397"/>
      <c r="Y16" s="435">
        <v>7</v>
      </c>
      <c r="Z16" s="435">
        <v>1</v>
      </c>
      <c r="AA16" s="435">
        <v>1</v>
      </c>
      <c r="AB16" s="435">
        <v>1</v>
      </c>
      <c r="AC16" s="435">
        <f t="shared" si="13"/>
        <v>1</v>
      </c>
      <c r="AD16" s="435">
        <f t="shared" si="13"/>
        <v>1</v>
      </c>
      <c r="AE16" s="435">
        <f t="shared" si="13"/>
        <v>1</v>
      </c>
      <c r="AF16" s="435">
        <f t="shared" si="13"/>
        <v>1</v>
      </c>
      <c r="AG16" s="435">
        <f t="shared" si="2"/>
        <v>1</v>
      </c>
      <c r="AH16" s="435">
        <f t="shared" si="2"/>
        <v>1</v>
      </c>
      <c r="AI16" s="435">
        <f t="shared" si="2"/>
        <v>1</v>
      </c>
      <c r="AJ16" s="435">
        <f t="shared" si="2"/>
        <v>1</v>
      </c>
      <c r="AK16" s="435">
        <f t="shared" si="3"/>
        <v>1</v>
      </c>
      <c r="AL16" s="435">
        <f t="shared" si="4"/>
        <v>1</v>
      </c>
      <c r="AM16" s="435">
        <f t="shared" si="5"/>
        <v>1</v>
      </c>
      <c r="AN16" s="435">
        <f t="shared" si="6"/>
        <v>1</v>
      </c>
      <c r="AO16" s="435">
        <f t="shared" si="7"/>
        <v>1</v>
      </c>
      <c r="AP16" s="435">
        <f t="shared" si="8"/>
        <v>1</v>
      </c>
      <c r="AQ16" s="435">
        <f t="shared" si="9"/>
        <v>1</v>
      </c>
      <c r="AR16" s="435">
        <f t="shared" si="10"/>
        <v>1</v>
      </c>
      <c r="AS16" s="435">
        <f t="shared" si="11"/>
        <v>1</v>
      </c>
      <c r="AT16" s="435">
        <f t="shared" si="12"/>
        <v>1</v>
      </c>
      <c r="BA16" s="493">
        <v>44844</v>
      </c>
      <c r="BB16" s="494">
        <v>2023</v>
      </c>
    </row>
    <row r="17" spans="2:54" ht="18" customHeight="1" x14ac:dyDescent="0.2">
      <c r="B17" s="399" t="s">
        <v>600</v>
      </c>
      <c r="C17" s="664" t="s">
        <v>601</v>
      </c>
      <c r="D17" s="664"/>
      <c r="E17" s="664"/>
      <c r="F17" s="664"/>
      <c r="G17" s="664"/>
      <c r="H17" s="664"/>
      <c r="I17" s="664"/>
      <c r="J17" s="664"/>
      <c r="K17" s="664"/>
      <c r="L17" s="400" t="str">
        <f>IF(L16="","",L16*2.2)</f>
        <v/>
      </c>
      <c r="M17" s="396"/>
      <c r="N17" s="396"/>
      <c r="O17" s="396"/>
      <c r="Q17" s="397"/>
      <c r="R17" s="397"/>
      <c r="S17" s="397"/>
      <c r="T17" s="392">
        <v>225</v>
      </c>
      <c r="U17" s="398">
        <v>95000</v>
      </c>
      <c r="V17" s="394">
        <f t="shared" si="1"/>
        <v>3990000</v>
      </c>
      <c r="W17" s="397"/>
      <c r="X17" s="397"/>
      <c r="Y17" s="435">
        <v>8</v>
      </c>
      <c r="Z17" s="435">
        <v>1</v>
      </c>
      <c r="AA17" s="435">
        <v>1</v>
      </c>
      <c r="AB17" s="435">
        <v>1</v>
      </c>
      <c r="AC17" s="435">
        <f t="shared" si="13"/>
        <v>1</v>
      </c>
      <c r="AD17" s="435">
        <f t="shared" si="13"/>
        <v>1</v>
      </c>
      <c r="AE17" s="435">
        <f t="shared" si="13"/>
        <v>1</v>
      </c>
      <c r="AF17" s="435">
        <f t="shared" si="13"/>
        <v>1</v>
      </c>
      <c r="AG17" s="435">
        <f t="shared" si="2"/>
        <v>1</v>
      </c>
      <c r="AH17" s="435">
        <f t="shared" si="2"/>
        <v>1</v>
      </c>
      <c r="AI17" s="435">
        <f t="shared" si="2"/>
        <v>1</v>
      </c>
      <c r="AJ17" s="435">
        <f t="shared" si="2"/>
        <v>1</v>
      </c>
      <c r="AK17" s="435">
        <f t="shared" si="3"/>
        <v>1</v>
      </c>
      <c r="AL17" s="435">
        <f t="shared" si="4"/>
        <v>1</v>
      </c>
      <c r="AM17" s="435">
        <f t="shared" si="5"/>
        <v>1</v>
      </c>
      <c r="AN17" s="435">
        <f t="shared" si="6"/>
        <v>1</v>
      </c>
      <c r="AO17" s="435">
        <f t="shared" si="7"/>
        <v>1</v>
      </c>
      <c r="AP17" s="435">
        <f t="shared" si="8"/>
        <v>1</v>
      </c>
      <c r="AQ17" s="435">
        <f t="shared" si="9"/>
        <v>1</v>
      </c>
      <c r="AR17" s="435">
        <f t="shared" si="10"/>
        <v>1</v>
      </c>
      <c r="AS17" s="435">
        <f t="shared" si="11"/>
        <v>1</v>
      </c>
      <c r="AT17" s="435">
        <f t="shared" si="12"/>
        <v>1</v>
      </c>
      <c r="BA17" s="493">
        <v>44845</v>
      </c>
      <c r="BB17" s="494">
        <v>2023</v>
      </c>
    </row>
    <row r="18" spans="2:54" ht="18" customHeight="1" x14ac:dyDescent="0.2">
      <c r="B18" s="399" t="s">
        <v>602</v>
      </c>
      <c r="C18" s="664" t="s">
        <v>603</v>
      </c>
      <c r="D18" s="664"/>
      <c r="E18" s="664"/>
      <c r="F18" s="664"/>
      <c r="G18" s="664"/>
      <c r="H18" s="664"/>
      <c r="I18" s="664"/>
      <c r="J18" s="664"/>
      <c r="K18" s="664"/>
      <c r="L18" s="400" t="str">
        <f>IF(L17="","",L17*1.55)</f>
        <v/>
      </c>
      <c r="M18" s="396"/>
      <c r="Q18" s="397"/>
      <c r="R18" s="397"/>
      <c r="S18" s="397"/>
      <c r="T18" s="392">
        <v>250</v>
      </c>
      <c r="U18" s="398">
        <v>106875</v>
      </c>
      <c r="V18" s="394">
        <f t="shared" si="1"/>
        <v>4488750</v>
      </c>
      <c r="W18" s="397"/>
      <c r="X18" s="397"/>
      <c r="Y18" s="435">
        <v>9</v>
      </c>
      <c r="Z18" s="435">
        <v>1</v>
      </c>
      <c r="AA18" s="435">
        <v>1</v>
      </c>
      <c r="AB18" s="435">
        <v>1</v>
      </c>
      <c r="AC18" s="435">
        <f t="shared" si="13"/>
        <v>1</v>
      </c>
      <c r="AD18" s="435">
        <f t="shared" si="13"/>
        <v>1</v>
      </c>
      <c r="AE18" s="435">
        <f t="shared" si="13"/>
        <v>1</v>
      </c>
      <c r="AF18" s="435">
        <f t="shared" si="13"/>
        <v>1</v>
      </c>
      <c r="AG18" s="435">
        <f t="shared" si="2"/>
        <v>1</v>
      </c>
      <c r="AH18" s="435">
        <f t="shared" si="2"/>
        <v>1</v>
      </c>
      <c r="AI18" s="435">
        <f t="shared" si="2"/>
        <v>1</v>
      </c>
      <c r="AJ18" s="435">
        <f t="shared" si="2"/>
        <v>1</v>
      </c>
      <c r="AK18" s="435">
        <f t="shared" si="3"/>
        <v>1</v>
      </c>
      <c r="AL18" s="435">
        <f t="shared" si="4"/>
        <v>1</v>
      </c>
      <c r="AM18" s="435">
        <f t="shared" si="5"/>
        <v>1</v>
      </c>
      <c r="AN18" s="435">
        <f t="shared" si="6"/>
        <v>1</v>
      </c>
      <c r="AO18" s="435">
        <f t="shared" si="7"/>
        <v>1</v>
      </c>
      <c r="AP18" s="435">
        <f t="shared" si="8"/>
        <v>1</v>
      </c>
      <c r="AQ18" s="435">
        <f t="shared" si="9"/>
        <v>1</v>
      </c>
      <c r="AR18" s="435">
        <f t="shared" si="10"/>
        <v>1</v>
      </c>
      <c r="AS18" s="435">
        <f t="shared" si="11"/>
        <v>1</v>
      </c>
      <c r="AT18" s="435">
        <f t="shared" si="12"/>
        <v>1</v>
      </c>
      <c r="BA18" s="493">
        <v>44846</v>
      </c>
      <c r="BB18" s="494">
        <v>2023</v>
      </c>
    </row>
    <row r="19" spans="2:54" ht="18" customHeight="1" x14ac:dyDescent="0.2">
      <c r="B19" s="399" t="s">
        <v>604</v>
      </c>
      <c r="C19" s="664" t="s">
        <v>605</v>
      </c>
      <c r="D19" s="664"/>
      <c r="E19" s="664"/>
      <c r="F19" s="664"/>
      <c r="G19" s="664"/>
      <c r="H19" s="664"/>
      <c r="I19" s="664"/>
      <c r="J19" s="664"/>
      <c r="K19" s="664"/>
      <c r="L19" s="400" t="str">
        <f>IF(L18="","",L18*1.25)</f>
        <v/>
      </c>
      <c r="M19" s="396"/>
      <c r="Q19" s="397"/>
      <c r="R19" s="397"/>
      <c r="S19" s="397"/>
      <c r="T19" s="392">
        <v>275</v>
      </c>
      <c r="U19" s="398">
        <v>118750</v>
      </c>
      <c r="V19" s="394">
        <f t="shared" si="1"/>
        <v>4987500</v>
      </c>
      <c r="W19" s="397"/>
      <c r="X19" s="397"/>
      <c r="Y19" s="435">
        <v>10</v>
      </c>
      <c r="Z19" s="435">
        <v>1</v>
      </c>
      <c r="AA19" s="435">
        <v>1</v>
      </c>
      <c r="AB19" s="435">
        <v>1</v>
      </c>
      <c r="AC19" s="435">
        <f t="shared" si="13"/>
        <v>1</v>
      </c>
      <c r="AD19" s="435">
        <f t="shared" si="13"/>
        <v>1</v>
      </c>
      <c r="AE19" s="435">
        <f t="shared" si="13"/>
        <v>1</v>
      </c>
      <c r="AF19" s="435">
        <f t="shared" si="13"/>
        <v>1</v>
      </c>
      <c r="AG19" s="435">
        <f t="shared" si="2"/>
        <v>1</v>
      </c>
      <c r="AH19" s="435">
        <f t="shared" si="2"/>
        <v>1</v>
      </c>
      <c r="AI19" s="435">
        <f t="shared" si="2"/>
        <v>1</v>
      </c>
      <c r="AJ19" s="435">
        <f t="shared" si="2"/>
        <v>1</v>
      </c>
      <c r="AK19" s="435">
        <f t="shared" si="3"/>
        <v>1</v>
      </c>
      <c r="AL19" s="435">
        <f t="shared" si="4"/>
        <v>1</v>
      </c>
      <c r="AM19" s="435">
        <f t="shared" si="5"/>
        <v>1</v>
      </c>
      <c r="AN19" s="435">
        <f t="shared" si="6"/>
        <v>1</v>
      </c>
      <c r="AO19" s="435">
        <f t="shared" si="7"/>
        <v>1</v>
      </c>
      <c r="AP19" s="435">
        <f t="shared" si="8"/>
        <v>1</v>
      </c>
      <c r="AQ19" s="435">
        <f t="shared" si="9"/>
        <v>1</v>
      </c>
      <c r="AR19" s="435">
        <f t="shared" si="10"/>
        <v>1</v>
      </c>
      <c r="AS19" s="437">
        <f>AS17+1</f>
        <v>2</v>
      </c>
      <c r="AT19" s="437">
        <f>AT17+1</f>
        <v>2</v>
      </c>
      <c r="BA19" s="493">
        <v>44847</v>
      </c>
      <c r="BB19" s="494">
        <v>2023</v>
      </c>
    </row>
    <row r="20" spans="2:54" ht="18" customHeight="1" x14ac:dyDescent="0.2">
      <c r="B20" s="399" t="s">
        <v>606</v>
      </c>
      <c r="C20" s="664" t="s">
        <v>607</v>
      </c>
      <c r="D20" s="664"/>
      <c r="E20" s="664"/>
      <c r="F20" s="664"/>
      <c r="G20" s="664"/>
      <c r="H20" s="664"/>
      <c r="I20" s="664"/>
      <c r="J20" s="664"/>
      <c r="K20" s="664"/>
      <c r="L20" s="400" t="str">
        <f>IF(L19="","",L19*0.25)</f>
        <v/>
      </c>
      <c r="M20" s="396"/>
      <c r="Q20" s="397"/>
      <c r="R20" s="397"/>
      <c r="S20" s="397"/>
      <c r="T20" s="392">
        <v>300</v>
      </c>
      <c r="U20" s="398">
        <v>130625</v>
      </c>
      <c r="V20" s="394">
        <f t="shared" si="1"/>
        <v>5486250</v>
      </c>
      <c r="W20" s="397"/>
      <c r="X20" s="397"/>
      <c r="Y20" s="435">
        <v>11</v>
      </c>
      <c r="Z20" s="435">
        <v>1</v>
      </c>
      <c r="AA20" s="435">
        <v>1</v>
      </c>
      <c r="AB20" s="435">
        <v>1</v>
      </c>
      <c r="AC20" s="435">
        <f t="shared" si="13"/>
        <v>1</v>
      </c>
      <c r="AD20" s="435">
        <f t="shared" si="13"/>
        <v>1</v>
      </c>
      <c r="AE20" s="435">
        <f t="shared" si="13"/>
        <v>1</v>
      </c>
      <c r="AF20" s="435">
        <f t="shared" si="13"/>
        <v>1</v>
      </c>
      <c r="AG20" s="435">
        <f t="shared" si="2"/>
        <v>1</v>
      </c>
      <c r="AH20" s="435">
        <f t="shared" si="2"/>
        <v>1</v>
      </c>
      <c r="AI20" s="435">
        <f t="shared" si="2"/>
        <v>1</v>
      </c>
      <c r="AJ20" s="435">
        <f t="shared" si="2"/>
        <v>1</v>
      </c>
      <c r="AK20" s="435">
        <f t="shared" si="3"/>
        <v>1</v>
      </c>
      <c r="AL20" s="435">
        <f t="shared" si="4"/>
        <v>1</v>
      </c>
      <c r="AM20" s="435">
        <f t="shared" si="5"/>
        <v>1</v>
      </c>
      <c r="AN20" s="435">
        <f t="shared" si="6"/>
        <v>1</v>
      </c>
      <c r="AO20" s="435">
        <f t="shared" si="7"/>
        <v>1</v>
      </c>
      <c r="AP20" s="435">
        <f t="shared" si="8"/>
        <v>1</v>
      </c>
      <c r="AQ20" s="435">
        <f t="shared" si="9"/>
        <v>1</v>
      </c>
      <c r="AR20" s="435">
        <f t="shared" si="10"/>
        <v>1</v>
      </c>
      <c r="AS20" s="435">
        <f t="shared" ref="AS20:AS27" si="14">AS19</f>
        <v>2</v>
      </c>
      <c r="AT20" s="435">
        <f t="shared" ref="AT20:AT27" si="15">AT19</f>
        <v>2</v>
      </c>
      <c r="BA20" s="493">
        <v>44848</v>
      </c>
      <c r="BB20" s="494">
        <v>2023</v>
      </c>
    </row>
    <row r="21" spans="2:54" ht="6" customHeight="1" thickBot="1" x14ac:dyDescent="0.25">
      <c r="L21" s="401"/>
      <c r="Q21" s="397"/>
      <c r="R21" s="397"/>
      <c r="S21" s="397"/>
      <c r="T21" s="402"/>
      <c r="U21" s="403"/>
      <c r="V21" s="397"/>
      <c r="W21" s="397"/>
      <c r="X21" s="397"/>
      <c r="Y21" s="435">
        <v>12</v>
      </c>
      <c r="Z21" s="435">
        <v>1</v>
      </c>
      <c r="AA21" s="435">
        <v>1</v>
      </c>
      <c r="AB21" s="435">
        <v>1</v>
      </c>
      <c r="AC21" s="435">
        <f t="shared" si="13"/>
        <v>1</v>
      </c>
      <c r="AD21" s="435">
        <f t="shared" si="13"/>
        <v>1</v>
      </c>
      <c r="AE21" s="435">
        <f t="shared" si="13"/>
        <v>1</v>
      </c>
      <c r="AF21" s="435">
        <f t="shared" si="13"/>
        <v>1</v>
      </c>
      <c r="AG21" s="435">
        <f t="shared" si="2"/>
        <v>1</v>
      </c>
      <c r="AH21" s="435">
        <f t="shared" si="2"/>
        <v>1</v>
      </c>
      <c r="AI21" s="435">
        <f t="shared" si="2"/>
        <v>1</v>
      </c>
      <c r="AJ21" s="435">
        <f t="shared" si="2"/>
        <v>1</v>
      </c>
      <c r="AK21" s="435">
        <f t="shared" si="3"/>
        <v>1</v>
      </c>
      <c r="AL21" s="435">
        <f t="shared" si="4"/>
        <v>1</v>
      </c>
      <c r="AM21" s="435">
        <f t="shared" si="5"/>
        <v>1</v>
      </c>
      <c r="AN21" s="435">
        <f t="shared" si="6"/>
        <v>1</v>
      </c>
      <c r="AO21" s="435">
        <f t="shared" si="7"/>
        <v>1</v>
      </c>
      <c r="AP21" s="435">
        <f t="shared" si="8"/>
        <v>1</v>
      </c>
      <c r="AQ21" s="437">
        <f t="shared" ref="AQ21:AR21" si="16">AQ19+1</f>
        <v>2</v>
      </c>
      <c r="AR21" s="437">
        <f t="shared" si="16"/>
        <v>2</v>
      </c>
      <c r="AS21" s="435">
        <f t="shared" si="14"/>
        <v>2</v>
      </c>
      <c r="AT21" s="435">
        <f t="shared" si="15"/>
        <v>2</v>
      </c>
      <c r="BA21" s="493">
        <v>44849</v>
      </c>
      <c r="BB21" s="494">
        <v>2023</v>
      </c>
    </row>
    <row r="22" spans="2:54" ht="22.5" customHeight="1" thickBot="1" x14ac:dyDescent="0.25">
      <c r="G22" s="665" t="s">
        <v>581</v>
      </c>
      <c r="H22" s="666"/>
      <c r="I22" s="666"/>
      <c r="J22" s="667"/>
      <c r="K22" s="668">
        <f>SUM(L14:L20)</f>
        <v>0</v>
      </c>
      <c r="L22" s="669"/>
      <c r="Q22" s="397"/>
      <c r="R22" s="397"/>
      <c r="S22" s="397"/>
      <c r="T22" s="402"/>
      <c r="U22" s="403"/>
      <c r="V22" s="397"/>
      <c r="W22" s="397"/>
      <c r="X22" s="397"/>
      <c r="Y22" s="435">
        <v>13</v>
      </c>
      <c r="Z22" s="435">
        <v>1</v>
      </c>
      <c r="AA22" s="435">
        <v>1</v>
      </c>
      <c r="AB22" s="435">
        <v>1</v>
      </c>
      <c r="AC22" s="435">
        <f t="shared" si="13"/>
        <v>1</v>
      </c>
      <c r="AD22" s="435">
        <f t="shared" si="13"/>
        <v>1</v>
      </c>
      <c r="AE22" s="435">
        <f t="shared" si="13"/>
        <v>1</v>
      </c>
      <c r="AF22" s="435">
        <f t="shared" si="13"/>
        <v>1</v>
      </c>
      <c r="AG22" s="435">
        <f t="shared" si="2"/>
        <v>1</v>
      </c>
      <c r="AH22" s="435">
        <f t="shared" si="2"/>
        <v>1</v>
      </c>
      <c r="AI22" s="435">
        <f t="shared" si="2"/>
        <v>1</v>
      </c>
      <c r="AJ22" s="435">
        <f t="shared" si="2"/>
        <v>1</v>
      </c>
      <c r="AK22" s="435">
        <f t="shared" si="3"/>
        <v>1</v>
      </c>
      <c r="AL22" s="435">
        <f t="shared" si="4"/>
        <v>1</v>
      </c>
      <c r="AM22" s="435">
        <f t="shared" si="5"/>
        <v>1</v>
      </c>
      <c r="AN22" s="435">
        <f t="shared" si="6"/>
        <v>1</v>
      </c>
      <c r="AO22" s="435">
        <f t="shared" si="7"/>
        <v>1</v>
      </c>
      <c r="AP22" s="435">
        <f t="shared" si="8"/>
        <v>1</v>
      </c>
      <c r="AQ22" s="435">
        <f t="shared" ref="AQ22:AQ31" si="17">AQ21</f>
        <v>2</v>
      </c>
      <c r="AR22" s="435">
        <f t="shared" ref="AR22:AR31" si="18">AR21</f>
        <v>2</v>
      </c>
      <c r="AS22" s="435">
        <f t="shared" si="14"/>
        <v>2</v>
      </c>
      <c r="AT22" s="435">
        <f t="shared" si="15"/>
        <v>2</v>
      </c>
      <c r="BA22" s="493">
        <v>44850</v>
      </c>
      <c r="BB22" s="494">
        <v>2023</v>
      </c>
    </row>
    <row r="23" spans="2:54" ht="9" customHeight="1" thickBot="1" x14ac:dyDescent="0.25">
      <c r="L23" s="401"/>
      <c r="Q23" s="397"/>
      <c r="R23" s="397"/>
      <c r="S23" s="397"/>
      <c r="T23" s="402"/>
      <c r="U23" s="403"/>
      <c r="V23" s="397"/>
      <c r="W23" s="397"/>
      <c r="X23" s="397"/>
      <c r="Y23" s="435">
        <v>14</v>
      </c>
      <c r="Z23" s="435">
        <v>1</v>
      </c>
      <c r="AA23" s="435">
        <v>1</v>
      </c>
      <c r="AB23" s="435">
        <v>1</v>
      </c>
      <c r="AC23" s="435">
        <f t="shared" si="13"/>
        <v>1</v>
      </c>
      <c r="AD23" s="435">
        <f t="shared" si="13"/>
        <v>1</v>
      </c>
      <c r="AE23" s="435">
        <f t="shared" si="13"/>
        <v>1</v>
      </c>
      <c r="AF23" s="435">
        <f t="shared" si="13"/>
        <v>1</v>
      </c>
      <c r="AG23" s="435">
        <f t="shared" si="2"/>
        <v>1</v>
      </c>
      <c r="AH23" s="435">
        <f t="shared" si="2"/>
        <v>1</v>
      </c>
      <c r="AI23" s="435">
        <f t="shared" si="2"/>
        <v>1</v>
      </c>
      <c r="AJ23" s="435">
        <f t="shared" si="2"/>
        <v>1</v>
      </c>
      <c r="AK23" s="435">
        <f t="shared" si="3"/>
        <v>1</v>
      </c>
      <c r="AL23" s="435">
        <f t="shared" si="4"/>
        <v>1</v>
      </c>
      <c r="AM23" s="435">
        <f t="shared" si="5"/>
        <v>1</v>
      </c>
      <c r="AN23" s="435">
        <f t="shared" si="6"/>
        <v>1</v>
      </c>
      <c r="AO23" s="437">
        <f t="shared" ref="AO23:AP23" si="19">AO21+1</f>
        <v>2</v>
      </c>
      <c r="AP23" s="437">
        <f t="shared" si="19"/>
        <v>2</v>
      </c>
      <c r="AQ23" s="435">
        <f t="shared" si="17"/>
        <v>2</v>
      </c>
      <c r="AR23" s="435">
        <f t="shared" si="18"/>
        <v>2</v>
      </c>
      <c r="AS23" s="435">
        <f t="shared" si="14"/>
        <v>2</v>
      </c>
      <c r="AT23" s="435">
        <f t="shared" si="15"/>
        <v>2</v>
      </c>
      <c r="BA23" s="493">
        <v>44851</v>
      </c>
      <c r="BB23" s="494">
        <v>2023</v>
      </c>
    </row>
    <row r="24" spans="2:54" ht="18.75" customHeight="1" x14ac:dyDescent="0.2">
      <c r="B24" s="658" t="s">
        <v>608</v>
      </c>
      <c r="C24" s="670"/>
      <c r="D24" s="670"/>
      <c r="E24" s="670"/>
      <c r="F24" s="670"/>
      <c r="G24" s="670"/>
      <c r="H24" s="670"/>
      <c r="I24" s="670"/>
      <c r="J24" s="670"/>
      <c r="K24" s="670"/>
      <c r="L24" s="660"/>
      <c r="Q24" s="397"/>
      <c r="R24" s="397"/>
      <c r="S24" s="397"/>
      <c r="T24" s="402"/>
      <c r="U24" s="403"/>
      <c r="V24" s="397"/>
      <c r="W24" s="397"/>
      <c r="X24" s="397"/>
      <c r="Y24" s="435">
        <v>15</v>
      </c>
      <c r="Z24" s="435">
        <v>1</v>
      </c>
      <c r="AA24" s="435">
        <v>1</v>
      </c>
      <c r="AB24" s="435">
        <v>1</v>
      </c>
      <c r="AC24" s="435">
        <f t="shared" si="13"/>
        <v>1</v>
      </c>
      <c r="AD24" s="435">
        <f t="shared" si="13"/>
        <v>1</v>
      </c>
      <c r="AE24" s="435">
        <f t="shared" si="13"/>
        <v>1</v>
      </c>
      <c r="AF24" s="435">
        <f t="shared" si="13"/>
        <v>1</v>
      </c>
      <c r="AG24" s="435">
        <f t="shared" si="2"/>
        <v>1</v>
      </c>
      <c r="AH24" s="435">
        <f t="shared" si="2"/>
        <v>1</v>
      </c>
      <c r="AI24" s="435">
        <f t="shared" si="2"/>
        <v>1</v>
      </c>
      <c r="AJ24" s="435">
        <f t="shared" si="2"/>
        <v>1</v>
      </c>
      <c r="AK24" s="435">
        <f t="shared" si="3"/>
        <v>1</v>
      </c>
      <c r="AL24" s="435">
        <f t="shared" si="4"/>
        <v>1</v>
      </c>
      <c r="AM24" s="435">
        <f t="shared" si="5"/>
        <v>1</v>
      </c>
      <c r="AN24" s="435">
        <f t="shared" si="6"/>
        <v>1</v>
      </c>
      <c r="AO24" s="435">
        <f t="shared" ref="AO24:AO35" si="20">AO23</f>
        <v>2</v>
      </c>
      <c r="AP24" s="435">
        <f t="shared" ref="AP24:AP35" si="21">AP23</f>
        <v>2</v>
      </c>
      <c r="AQ24" s="435">
        <f t="shared" si="17"/>
        <v>2</v>
      </c>
      <c r="AR24" s="435">
        <f t="shared" si="18"/>
        <v>2</v>
      </c>
      <c r="AS24" s="435">
        <f t="shared" si="14"/>
        <v>2</v>
      </c>
      <c r="AT24" s="435">
        <f t="shared" si="15"/>
        <v>2</v>
      </c>
      <c r="BA24" s="493">
        <v>44852</v>
      </c>
      <c r="BB24" s="494">
        <v>2023</v>
      </c>
    </row>
    <row r="25" spans="2:54" ht="18.75" customHeight="1" thickBot="1" x14ac:dyDescent="0.25">
      <c r="B25" s="659"/>
      <c r="C25" s="671"/>
      <c r="D25" s="671"/>
      <c r="E25" s="671"/>
      <c r="F25" s="671"/>
      <c r="G25" s="671"/>
      <c r="H25" s="671"/>
      <c r="I25" s="671"/>
      <c r="J25" s="671"/>
      <c r="K25" s="671"/>
      <c r="L25" s="661"/>
      <c r="Q25" s="397"/>
      <c r="R25" s="397"/>
      <c r="S25" s="397"/>
      <c r="T25" s="402"/>
      <c r="U25" s="403"/>
      <c r="V25" s="397"/>
      <c r="W25" s="397"/>
      <c r="X25" s="397"/>
      <c r="Y25" s="435">
        <v>16</v>
      </c>
      <c r="Z25" s="435">
        <v>1</v>
      </c>
      <c r="AA25" s="435">
        <v>1</v>
      </c>
      <c r="AB25" s="435">
        <v>1</v>
      </c>
      <c r="AC25" s="435">
        <f t="shared" si="13"/>
        <v>1</v>
      </c>
      <c r="AD25" s="435">
        <f t="shared" si="13"/>
        <v>1</v>
      </c>
      <c r="AE25" s="435">
        <f t="shared" si="13"/>
        <v>1</v>
      </c>
      <c r="AF25" s="435">
        <f t="shared" si="13"/>
        <v>1</v>
      </c>
      <c r="AG25" s="435">
        <f t="shared" si="2"/>
        <v>1</v>
      </c>
      <c r="AH25" s="435">
        <f t="shared" si="2"/>
        <v>1</v>
      </c>
      <c r="AI25" s="435">
        <f t="shared" si="2"/>
        <v>1</v>
      </c>
      <c r="AJ25" s="435">
        <f t="shared" si="2"/>
        <v>1</v>
      </c>
      <c r="AK25" s="435">
        <f t="shared" si="3"/>
        <v>1</v>
      </c>
      <c r="AL25" s="435">
        <f t="shared" si="4"/>
        <v>1</v>
      </c>
      <c r="AM25" s="437">
        <f t="shared" ref="AM25:AN25" si="22">AM23+1</f>
        <v>2</v>
      </c>
      <c r="AN25" s="437">
        <f t="shared" si="22"/>
        <v>2</v>
      </c>
      <c r="AO25" s="435">
        <f t="shared" si="20"/>
        <v>2</v>
      </c>
      <c r="AP25" s="435">
        <f t="shared" si="21"/>
        <v>2</v>
      </c>
      <c r="AQ25" s="435">
        <f t="shared" si="17"/>
        <v>2</v>
      </c>
      <c r="AR25" s="435">
        <f t="shared" si="18"/>
        <v>2</v>
      </c>
      <c r="AS25" s="435">
        <f t="shared" si="14"/>
        <v>2</v>
      </c>
      <c r="AT25" s="435">
        <f t="shared" si="15"/>
        <v>2</v>
      </c>
      <c r="BA25" s="493">
        <v>44853</v>
      </c>
      <c r="BB25" s="494">
        <v>2023</v>
      </c>
    </row>
    <row r="26" spans="2:54" ht="26.25" customHeight="1" x14ac:dyDescent="0.2">
      <c r="B26" s="658" t="s">
        <v>609</v>
      </c>
      <c r="C26" s="658" t="s">
        <v>610</v>
      </c>
      <c r="D26" s="660"/>
      <c r="E26" s="662" t="s">
        <v>611</v>
      </c>
      <c r="F26" s="652" t="s">
        <v>612</v>
      </c>
      <c r="G26" s="650" t="s">
        <v>613</v>
      </c>
      <c r="H26" s="652" t="s">
        <v>614</v>
      </c>
      <c r="I26" s="650" t="s">
        <v>615</v>
      </c>
      <c r="J26" s="652" t="s">
        <v>616</v>
      </c>
      <c r="K26" s="654" t="s">
        <v>617</v>
      </c>
      <c r="L26" s="655"/>
      <c r="Q26" s="397"/>
      <c r="R26" s="397"/>
      <c r="S26" s="397"/>
      <c r="T26" s="402"/>
      <c r="U26" s="403"/>
      <c r="V26" s="397"/>
      <c r="W26" s="397"/>
      <c r="X26" s="397"/>
      <c r="Y26" s="435">
        <v>17</v>
      </c>
      <c r="Z26" s="435">
        <v>1</v>
      </c>
      <c r="AA26" s="435">
        <v>1</v>
      </c>
      <c r="AB26" s="435">
        <v>1</v>
      </c>
      <c r="AC26" s="435">
        <f t="shared" si="13"/>
        <v>1</v>
      </c>
      <c r="AD26" s="435">
        <f t="shared" si="13"/>
        <v>1</v>
      </c>
      <c r="AE26" s="435">
        <f t="shared" si="13"/>
        <v>1</v>
      </c>
      <c r="AF26" s="435">
        <f t="shared" si="13"/>
        <v>1</v>
      </c>
      <c r="AG26" s="435">
        <f t="shared" si="2"/>
        <v>1</v>
      </c>
      <c r="AH26" s="435">
        <f t="shared" si="2"/>
        <v>1</v>
      </c>
      <c r="AI26" s="435">
        <f t="shared" si="2"/>
        <v>1</v>
      </c>
      <c r="AJ26" s="435">
        <f t="shared" si="2"/>
        <v>1</v>
      </c>
      <c r="AK26" s="435">
        <f t="shared" si="3"/>
        <v>1</v>
      </c>
      <c r="AL26" s="435">
        <f t="shared" si="4"/>
        <v>1</v>
      </c>
      <c r="AM26" s="435">
        <f t="shared" ref="AM26:AM39" si="23">AM25</f>
        <v>2</v>
      </c>
      <c r="AN26" s="435">
        <f t="shared" ref="AN26:AN39" si="24">AN25</f>
        <v>2</v>
      </c>
      <c r="AO26" s="435">
        <f t="shared" si="20"/>
        <v>2</v>
      </c>
      <c r="AP26" s="435">
        <f t="shared" si="21"/>
        <v>2</v>
      </c>
      <c r="AQ26" s="435">
        <f t="shared" si="17"/>
        <v>2</v>
      </c>
      <c r="AR26" s="435">
        <f t="shared" si="18"/>
        <v>2</v>
      </c>
      <c r="AS26" s="435">
        <f t="shared" si="14"/>
        <v>2</v>
      </c>
      <c r="AT26" s="435">
        <f t="shared" si="15"/>
        <v>2</v>
      </c>
      <c r="BA26" s="493">
        <v>44854</v>
      </c>
      <c r="BB26" s="494">
        <v>2023</v>
      </c>
    </row>
    <row r="27" spans="2:54" ht="26.25" customHeight="1" thickBot="1" x14ac:dyDescent="0.25">
      <c r="B27" s="659"/>
      <c r="C27" s="659"/>
      <c r="D27" s="661"/>
      <c r="E27" s="663"/>
      <c r="F27" s="653"/>
      <c r="G27" s="651"/>
      <c r="H27" s="653"/>
      <c r="I27" s="651"/>
      <c r="J27" s="653"/>
      <c r="K27" s="656"/>
      <c r="L27" s="657"/>
      <c r="Q27" s="397"/>
      <c r="R27" s="397"/>
      <c r="S27" s="397"/>
      <c r="T27" s="402"/>
      <c r="U27" s="403"/>
      <c r="V27" s="397"/>
      <c r="W27" s="397"/>
      <c r="X27" s="397"/>
      <c r="Y27" s="435">
        <v>18</v>
      </c>
      <c r="Z27" s="435">
        <v>1</v>
      </c>
      <c r="AA27" s="435">
        <v>1</v>
      </c>
      <c r="AB27" s="435">
        <v>1</v>
      </c>
      <c r="AC27" s="435">
        <f t="shared" si="13"/>
        <v>1</v>
      </c>
      <c r="AD27" s="435">
        <f t="shared" si="13"/>
        <v>1</v>
      </c>
      <c r="AE27" s="435">
        <f t="shared" si="13"/>
        <v>1</v>
      </c>
      <c r="AF27" s="435">
        <f t="shared" si="13"/>
        <v>1</v>
      </c>
      <c r="AG27" s="435">
        <f t="shared" ref="AG27:AG30" si="25">AG26</f>
        <v>1</v>
      </c>
      <c r="AH27" s="435">
        <f t="shared" ref="AH27:AJ85" si="26">AH26</f>
        <v>1</v>
      </c>
      <c r="AI27" s="435">
        <f t="shared" si="26"/>
        <v>1</v>
      </c>
      <c r="AJ27" s="435">
        <f t="shared" si="26"/>
        <v>1</v>
      </c>
      <c r="AK27" s="437">
        <f t="shared" ref="AK27:AL27" si="27">AK25+1</f>
        <v>2</v>
      </c>
      <c r="AL27" s="437">
        <f t="shared" si="27"/>
        <v>2</v>
      </c>
      <c r="AM27" s="435">
        <f t="shared" si="23"/>
        <v>2</v>
      </c>
      <c r="AN27" s="435">
        <f t="shared" si="24"/>
        <v>2</v>
      </c>
      <c r="AO27" s="435">
        <f t="shared" si="20"/>
        <v>2</v>
      </c>
      <c r="AP27" s="435">
        <f t="shared" si="21"/>
        <v>2</v>
      </c>
      <c r="AQ27" s="435">
        <f t="shared" si="17"/>
        <v>2</v>
      </c>
      <c r="AR27" s="435">
        <f t="shared" si="18"/>
        <v>2</v>
      </c>
      <c r="AS27" s="435">
        <f t="shared" si="14"/>
        <v>2</v>
      </c>
      <c r="AT27" s="435">
        <f t="shared" si="15"/>
        <v>2</v>
      </c>
      <c r="BA27" s="493">
        <v>44855</v>
      </c>
      <c r="BB27" s="494">
        <v>2023</v>
      </c>
    </row>
    <row r="28" spans="2:54" ht="18.75" customHeight="1" x14ac:dyDescent="0.2">
      <c r="B28" s="404" t="s">
        <v>618</v>
      </c>
      <c r="C28" s="405"/>
      <c r="D28" s="405"/>
      <c r="E28" s="405"/>
      <c r="F28" s="405"/>
      <c r="G28" s="405"/>
      <c r="H28" s="405"/>
      <c r="I28" s="405"/>
      <c r="J28" s="405"/>
      <c r="K28" s="405"/>
      <c r="L28" s="406"/>
      <c r="Q28" s="397"/>
      <c r="R28" s="397"/>
      <c r="S28" s="397"/>
      <c r="T28" s="402"/>
      <c r="U28" s="403"/>
      <c r="V28" s="397"/>
      <c r="W28" s="397"/>
      <c r="X28" s="397"/>
      <c r="Y28" s="435">
        <v>19</v>
      </c>
      <c r="Z28" s="435">
        <v>1</v>
      </c>
      <c r="AA28" s="435">
        <v>1</v>
      </c>
      <c r="AB28" s="435">
        <v>1</v>
      </c>
      <c r="AC28" s="435">
        <f t="shared" si="13"/>
        <v>1</v>
      </c>
      <c r="AD28" s="435">
        <f t="shared" si="13"/>
        <v>1</v>
      </c>
      <c r="AE28" s="435">
        <f t="shared" si="13"/>
        <v>1</v>
      </c>
      <c r="AF28" s="435">
        <f t="shared" si="13"/>
        <v>1</v>
      </c>
      <c r="AG28" s="435">
        <f t="shared" si="25"/>
        <v>1</v>
      </c>
      <c r="AH28" s="435">
        <f t="shared" si="26"/>
        <v>1</v>
      </c>
      <c r="AI28" s="435">
        <f t="shared" si="26"/>
        <v>1</v>
      </c>
      <c r="AJ28" s="435">
        <f t="shared" si="26"/>
        <v>1</v>
      </c>
      <c r="AK28" s="435">
        <f t="shared" ref="AK28:AK43" si="28">AK27</f>
        <v>2</v>
      </c>
      <c r="AL28" s="435">
        <f t="shared" ref="AL28:AL43" si="29">AL27</f>
        <v>2</v>
      </c>
      <c r="AM28" s="435">
        <f t="shared" si="23"/>
        <v>2</v>
      </c>
      <c r="AN28" s="435">
        <f t="shared" si="24"/>
        <v>2</v>
      </c>
      <c r="AO28" s="435">
        <f t="shared" si="20"/>
        <v>2</v>
      </c>
      <c r="AP28" s="435">
        <f t="shared" si="21"/>
        <v>2</v>
      </c>
      <c r="AQ28" s="435">
        <f t="shared" si="17"/>
        <v>2</v>
      </c>
      <c r="AR28" s="435">
        <f t="shared" si="18"/>
        <v>2</v>
      </c>
      <c r="AS28" s="437">
        <f t="shared" ref="AS28:AT28" si="30">AS26+1</f>
        <v>3</v>
      </c>
      <c r="AT28" s="437">
        <f t="shared" si="30"/>
        <v>3</v>
      </c>
      <c r="BA28" s="493">
        <v>44856</v>
      </c>
      <c r="BB28" s="494">
        <v>2023</v>
      </c>
    </row>
    <row r="29" spans="2:54" ht="18.75" customHeight="1" x14ac:dyDescent="0.2">
      <c r="B29" s="407" t="s">
        <v>619</v>
      </c>
      <c r="C29" s="635" t="s">
        <v>620</v>
      </c>
      <c r="D29" s="635"/>
      <c r="E29" s="408" t="str">
        <f>IF('CARROS RODOVIARIOS'!O5="","",1)</f>
        <v/>
      </c>
      <c r="F29" s="409" t="str">
        <f>IF(E29="","",E29)</f>
        <v/>
      </c>
      <c r="G29" s="410">
        <v>1</v>
      </c>
      <c r="H29" s="410">
        <v>8</v>
      </c>
      <c r="I29" s="411">
        <v>7832.2049279999992</v>
      </c>
      <c r="J29" s="412" t="str">
        <f>IF(E29="","",I29)</f>
        <v/>
      </c>
      <c r="K29" s="636" t="str">
        <f>IF(F29="","",F29*J29)</f>
        <v/>
      </c>
      <c r="L29" s="637"/>
      <c r="M29" s="469"/>
      <c r="N29" s="396"/>
      <c r="Q29" s="397"/>
      <c r="R29" s="397"/>
      <c r="S29" s="397"/>
      <c r="T29" s="402"/>
      <c r="U29" s="403"/>
      <c r="V29" s="397"/>
      <c r="W29" s="397"/>
      <c r="X29" s="397"/>
      <c r="Y29" s="435">
        <v>20</v>
      </c>
      <c r="Z29" s="435">
        <v>1</v>
      </c>
      <c r="AA29" s="435">
        <v>1</v>
      </c>
      <c r="AB29" s="435">
        <v>1</v>
      </c>
      <c r="AC29" s="435">
        <f t="shared" si="13"/>
        <v>1</v>
      </c>
      <c r="AD29" s="435">
        <f t="shared" si="13"/>
        <v>1</v>
      </c>
      <c r="AE29" s="435">
        <f t="shared" si="13"/>
        <v>1</v>
      </c>
      <c r="AF29" s="435">
        <f t="shared" si="13"/>
        <v>1</v>
      </c>
      <c r="AG29" s="435">
        <f t="shared" si="25"/>
        <v>1</v>
      </c>
      <c r="AH29" s="435">
        <f t="shared" si="26"/>
        <v>1</v>
      </c>
      <c r="AI29" s="437">
        <f t="shared" ref="AI29:AJ29" si="31">AI27+1</f>
        <v>2</v>
      </c>
      <c r="AJ29" s="437">
        <f t="shared" si="31"/>
        <v>2</v>
      </c>
      <c r="AK29" s="435">
        <f t="shared" si="28"/>
        <v>2</v>
      </c>
      <c r="AL29" s="435">
        <f t="shared" si="29"/>
        <v>2</v>
      </c>
      <c r="AM29" s="435">
        <f t="shared" si="23"/>
        <v>2</v>
      </c>
      <c r="AN29" s="435">
        <f t="shared" si="24"/>
        <v>2</v>
      </c>
      <c r="AO29" s="435">
        <f t="shared" si="20"/>
        <v>2</v>
      </c>
      <c r="AP29" s="435">
        <f t="shared" si="21"/>
        <v>2</v>
      </c>
      <c r="AQ29" s="435">
        <f t="shared" si="17"/>
        <v>2</v>
      </c>
      <c r="AR29" s="435">
        <f t="shared" si="18"/>
        <v>2</v>
      </c>
      <c r="AS29" s="435">
        <f t="shared" ref="AS29:AS36" si="32">AS28</f>
        <v>3</v>
      </c>
      <c r="AT29" s="435">
        <f t="shared" ref="AT29:AT36" si="33">AT28</f>
        <v>3</v>
      </c>
      <c r="BA29" s="493">
        <v>44857</v>
      </c>
      <c r="BB29" s="494">
        <v>2023</v>
      </c>
    </row>
    <row r="30" spans="2:54" ht="18.75" customHeight="1" x14ac:dyDescent="0.2">
      <c r="B30" s="413" t="s">
        <v>621</v>
      </c>
      <c r="C30" s="414"/>
      <c r="D30" s="414"/>
      <c r="E30" s="414"/>
      <c r="F30" s="415"/>
      <c r="G30" s="414"/>
      <c r="H30" s="414"/>
      <c r="I30" s="414"/>
      <c r="J30" s="414"/>
      <c r="K30" s="414"/>
      <c r="L30" s="416"/>
      <c r="N30" s="396"/>
      <c r="Q30" s="397"/>
      <c r="R30" s="397"/>
      <c r="S30" s="397"/>
      <c r="T30" s="402"/>
      <c r="U30" s="403"/>
      <c r="V30" s="397"/>
      <c r="W30" s="397"/>
      <c r="X30" s="397"/>
      <c r="Y30" s="435">
        <v>21</v>
      </c>
      <c r="Z30" s="435">
        <v>1</v>
      </c>
      <c r="AA30" s="435">
        <v>1</v>
      </c>
      <c r="AB30" s="435">
        <v>1</v>
      </c>
      <c r="AC30" s="435">
        <f t="shared" si="13"/>
        <v>1</v>
      </c>
      <c r="AD30" s="435">
        <f t="shared" si="13"/>
        <v>1</v>
      </c>
      <c r="AE30" s="435">
        <f t="shared" si="13"/>
        <v>1</v>
      </c>
      <c r="AF30" s="435">
        <f t="shared" ref="AF30" si="34">AF29</f>
        <v>1</v>
      </c>
      <c r="AG30" s="435">
        <f t="shared" si="25"/>
        <v>1</v>
      </c>
      <c r="AH30" s="435">
        <f t="shared" si="26"/>
        <v>1</v>
      </c>
      <c r="AI30" s="435">
        <f t="shared" si="26"/>
        <v>2</v>
      </c>
      <c r="AJ30" s="435">
        <f t="shared" si="26"/>
        <v>2</v>
      </c>
      <c r="AK30" s="435">
        <f t="shared" si="28"/>
        <v>2</v>
      </c>
      <c r="AL30" s="435">
        <f t="shared" si="29"/>
        <v>2</v>
      </c>
      <c r="AM30" s="435">
        <f t="shared" si="23"/>
        <v>2</v>
      </c>
      <c r="AN30" s="435">
        <f t="shared" si="24"/>
        <v>2</v>
      </c>
      <c r="AO30" s="435">
        <f t="shared" si="20"/>
        <v>2</v>
      </c>
      <c r="AP30" s="435">
        <f t="shared" si="21"/>
        <v>2</v>
      </c>
      <c r="AQ30" s="435">
        <f t="shared" si="17"/>
        <v>2</v>
      </c>
      <c r="AR30" s="435">
        <f t="shared" si="18"/>
        <v>2</v>
      </c>
      <c r="AS30" s="435">
        <f t="shared" si="32"/>
        <v>3</v>
      </c>
      <c r="AT30" s="435">
        <f t="shared" si="33"/>
        <v>3</v>
      </c>
      <c r="BA30" s="493">
        <v>44858</v>
      </c>
      <c r="BB30" s="494">
        <v>2023</v>
      </c>
    </row>
    <row r="31" spans="2:54" ht="18.75" customHeight="1" x14ac:dyDescent="0.2">
      <c r="B31" s="407">
        <f>B29+1</f>
        <v>2</v>
      </c>
      <c r="C31" s="635" t="s">
        <v>622</v>
      </c>
      <c r="D31" s="635"/>
      <c r="E31" s="408" t="str">
        <f>IF('CARROS RODOVIARIOS'!O5="","",1)</f>
        <v/>
      </c>
      <c r="F31" s="409" t="str">
        <f>IF(E31="","",E31)</f>
        <v/>
      </c>
      <c r="G31" s="410">
        <v>1</v>
      </c>
      <c r="H31" s="410">
        <v>8</v>
      </c>
      <c r="I31" s="411">
        <v>4568.7862079999995</v>
      </c>
      <c r="J31" s="412" t="str">
        <f>IF(E31="","",I31)</f>
        <v/>
      </c>
      <c r="K31" s="636" t="str">
        <f>IF(F31="","",F31*J31)</f>
        <v/>
      </c>
      <c r="L31" s="637"/>
      <c r="M31" s="469"/>
      <c r="N31" s="396"/>
      <c r="Q31" s="397"/>
      <c r="R31" s="397"/>
      <c r="S31" s="397"/>
      <c r="T31" s="402"/>
      <c r="U31" s="403"/>
      <c r="V31" s="397"/>
      <c r="W31" s="397"/>
      <c r="X31" s="397"/>
      <c r="Y31" s="435">
        <v>22</v>
      </c>
      <c r="Z31" s="435">
        <v>1</v>
      </c>
      <c r="AA31" s="435">
        <v>1</v>
      </c>
      <c r="AB31" s="435">
        <v>1</v>
      </c>
      <c r="AC31" s="435">
        <f t="shared" si="13"/>
        <v>1</v>
      </c>
      <c r="AD31" s="435">
        <f t="shared" si="13"/>
        <v>1</v>
      </c>
      <c r="AE31" s="435">
        <f t="shared" si="13"/>
        <v>1</v>
      </c>
      <c r="AF31" s="437">
        <f>AF29+1</f>
        <v>2</v>
      </c>
      <c r="AG31" s="437">
        <f t="shared" ref="AG31:AH31" si="35">AG29+1</f>
        <v>2</v>
      </c>
      <c r="AH31" s="437">
        <f t="shared" si="35"/>
        <v>2</v>
      </c>
      <c r="AI31" s="435">
        <f t="shared" si="26"/>
        <v>2</v>
      </c>
      <c r="AJ31" s="435">
        <f t="shared" si="26"/>
        <v>2</v>
      </c>
      <c r="AK31" s="435">
        <f t="shared" si="28"/>
        <v>2</v>
      </c>
      <c r="AL31" s="435">
        <f t="shared" si="29"/>
        <v>2</v>
      </c>
      <c r="AM31" s="435">
        <f t="shared" si="23"/>
        <v>2</v>
      </c>
      <c r="AN31" s="435">
        <f t="shared" si="24"/>
        <v>2</v>
      </c>
      <c r="AO31" s="435">
        <f t="shared" si="20"/>
        <v>2</v>
      </c>
      <c r="AP31" s="435">
        <f t="shared" si="21"/>
        <v>2</v>
      </c>
      <c r="AQ31" s="435">
        <f t="shared" si="17"/>
        <v>2</v>
      </c>
      <c r="AR31" s="435">
        <f t="shared" si="18"/>
        <v>2</v>
      </c>
      <c r="AS31" s="435">
        <f t="shared" si="32"/>
        <v>3</v>
      </c>
      <c r="AT31" s="435">
        <f t="shared" si="33"/>
        <v>3</v>
      </c>
      <c r="BA31" s="493">
        <v>44859</v>
      </c>
      <c r="BB31" s="494">
        <v>2023</v>
      </c>
    </row>
    <row r="32" spans="2:54" ht="18.75" customHeight="1" x14ac:dyDescent="0.2">
      <c r="B32" s="407">
        <f>B31+1</f>
        <v>3</v>
      </c>
      <c r="C32" s="635" t="s">
        <v>623</v>
      </c>
      <c r="D32" s="635"/>
      <c r="E32" s="408" t="str">
        <f>IF('CARROS RODOVIARIOS'!O5="","",1)</f>
        <v/>
      </c>
      <c r="F32" s="409" t="str">
        <f>IF(E32="","",E32)</f>
        <v/>
      </c>
      <c r="G32" s="410">
        <v>1</v>
      </c>
      <c r="H32" s="410">
        <v>8</v>
      </c>
      <c r="I32" s="411">
        <v>4568.7862079999995</v>
      </c>
      <c r="J32" s="412" t="str">
        <f>IF(E32="","",I32)</f>
        <v/>
      </c>
      <c r="K32" s="636" t="str">
        <f>IF(F32="","",F32*J32)</f>
        <v/>
      </c>
      <c r="L32" s="637"/>
      <c r="M32" s="469"/>
      <c r="N32" s="396"/>
      <c r="Q32" s="397"/>
      <c r="R32" s="397"/>
      <c r="S32" s="397"/>
      <c r="T32" s="402"/>
      <c r="U32" s="403"/>
      <c r="V32" s="397"/>
      <c r="W32" s="397"/>
      <c r="X32" s="397"/>
      <c r="Y32" s="435">
        <v>23</v>
      </c>
      <c r="Z32" s="435">
        <v>1</v>
      </c>
      <c r="AA32" s="435">
        <v>1</v>
      </c>
      <c r="AB32" s="435">
        <v>1</v>
      </c>
      <c r="AC32" s="435">
        <f t="shared" si="13"/>
        <v>1</v>
      </c>
      <c r="AD32" s="435">
        <f t="shared" si="13"/>
        <v>1</v>
      </c>
      <c r="AE32" s="435">
        <f t="shared" si="13"/>
        <v>1</v>
      </c>
      <c r="AF32" s="435">
        <f>AF31</f>
        <v>2</v>
      </c>
      <c r="AG32" s="435">
        <f t="shared" ref="AG32:AH47" si="36">AG31</f>
        <v>2</v>
      </c>
      <c r="AH32" s="435">
        <f t="shared" si="36"/>
        <v>2</v>
      </c>
      <c r="AI32" s="435">
        <f t="shared" si="26"/>
        <v>2</v>
      </c>
      <c r="AJ32" s="435">
        <f t="shared" si="26"/>
        <v>2</v>
      </c>
      <c r="AK32" s="435">
        <f t="shared" si="28"/>
        <v>2</v>
      </c>
      <c r="AL32" s="435">
        <f t="shared" si="29"/>
        <v>2</v>
      </c>
      <c r="AM32" s="435">
        <f t="shared" si="23"/>
        <v>2</v>
      </c>
      <c r="AN32" s="435">
        <f t="shared" si="24"/>
        <v>2</v>
      </c>
      <c r="AO32" s="435">
        <f t="shared" si="20"/>
        <v>2</v>
      </c>
      <c r="AP32" s="435">
        <f t="shared" si="21"/>
        <v>2</v>
      </c>
      <c r="AQ32" s="437">
        <f t="shared" ref="AQ32:AR32" si="37">AQ30+1</f>
        <v>3</v>
      </c>
      <c r="AR32" s="437">
        <f t="shared" si="37"/>
        <v>3</v>
      </c>
      <c r="AS32" s="435">
        <f t="shared" si="32"/>
        <v>3</v>
      </c>
      <c r="AT32" s="435">
        <f t="shared" si="33"/>
        <v>3</v>
      </c>
      <c r="BA32" s="493">
        <v>44860</v>
      </c>
      <c r="BB32" s="494">
        <v>2023</v>
      </c>
    </row>
    <row r="33" spans="2:54" ht="18.75" customHeight="1" x14ac:dyDescent="0.2">
      <c r="B33" s="407">
        <f>B32+1</f>
        <v>4</v>
      </c>
      <c r="C33" s="635" t="s">
        <v>624</v>
      </c>
      <c r="D33" s="635"/>
      <c r="E33" s="408" t="str">
        <f>IF('CARROS RODOVIARIOS'!O5="","",1)</f>
        <v/>
      </c>
      <c r="F33" s="409" t="str">
        <f>IF(E33="","",E33)</f>
        <v/>
      </c>
      <c r="G33" s="410">
        <v>1</v>
      </c>
      <c r="H33" s="410">
        <v>8</v>
      </c>
      <c r="I33" s="411">
        <v>4568.7862079999995</v>
      </c>
      <c r="J33" s="412" t="str">
        <f>IF(E33="","",I33)</f>
        <v/>
      </c>
      <c r="K33" s="636" t="str">
        <f>IF(F33="","",F33*J33)</f>
        <v/>
      </c>
      <c r="L33" s="637"/>
      <c r="M33" s="469"/>
      <c r="N33" s="396"/>
      <c r="Q33" s="397"/>
      <c r="R33" s="397"/>
      <c r="S33" s="397"/>
      <c r="T33" s="402"/>
      <c r="U33" s="403"/>
      <c r="V33" s="397"/>
      <c r="W33" s="397"/>
      <c r="X33" s="397"/>
      <c r="Y33" s="435">
        <v>24</v>
      </c>
      <c r="Z33" s="435">
        <v>1</v>
      </c>
      <c r="AA33" s="435">
        <v>1</v>
      </c>
      <c r="AB33" s="435">
        <v>1</v>
      </c>
      <c r="AC33" s="437">
        <f>AC31+1</f>
        <v>2</v>
      </c>
      <c r="AD33" s="437">
        <f>AD31+1</f>
        <v>2</v>
      </c>
      <c r="AE33" s="437">
        <f>AE31+1</f>
        <v>2</v>
      </c>
      <c r="AF33" s="435">
        <f t="shared" si="13"/>
        <v>2</v>
      </c>
      <c r="AG33" s="435">
        <f t="shared" si="36"/>
        <v>2</v>
      </c>
      <c r="AH33" s="435">
        <f t="shared" si="36"/>
        <v>2</v>
      </c>
      <c r="AI33" s="435">
        <f t="shared" si="26"/>
        <v>2</v>
      </c>
      <c r="AJ33" s="435">
        <f t="shared" si="26"/>
        <v>2</v>
      </c>
      <c r="AK33" s="435">
        <f t="shared" si="28"/>
        <v>2</v>
      </c>
      <c r="AL33" s="435">
        <f t="shared" si="29"/>
        <v>2</v>
      </c>
      <c r="AM33" s="435">
        <f t="shared" si="23"/>
        <v>2</v>
      </c>
      <c r="AN33" s="435">
        <f t="shared" si="24"/>
        <v>2</v>
      </c>
      <c r="AO33" s="435">
        <f t="shared" si="20"/>
        <v>2</v>
      </c>
      <c r="AP33" s="435">
        <f t="shared" si="21"/>
        <v>2</v>
      </c>
      <c r="AQ33" s="435">
        <f t="shared" ref="AQ33:AQ42" si="38">AQ32</f>
        <v>3</v>
      </c>
      <c r="AR33" s="435">
        <f t="shared" ref="AR33:AR42" si="39">AR32</f>
        <v>3</v>
      </c>
      <c r="AS33" s="435">
        <f t="shared" si="32"/>
        <v>3</v>
      </c>
      <c r="AT33" s="435">
        <f t="shared" si="33"/>
        <v>3</v>
      </c>
      <c r="BA33" s="493">
        <v>44861</v>
      </c>
      <c r="BB33" s="494">
        <v>2023</v>
      </c>
    </row>
    <row r="34" spans="2:54" ht="18.75" customHeight="1" x14ac:dyDescent="0.2">
      <c r="B34" s="417" t="s">
        <v>625</v>
      </c>
      <c r="C34" s="418"/>
      <c r="D34" s="418"/>
      <c r="E34" s="418"/>
      <c r="F34" s="419"/>
      <c r="G34" s="418"/>
      <c r="H34" s="418"/>
      <c r="I34" s="418"/>
      <c r="J34" s="418"/>
      <c r="K34" s="418"/>
      <c r="L34" s="420"/>
      <c r="M34" s="469"/>
      <c r="N34" s="396"/>
      <c r="Q34" s="397"/>
      <c r="R34" s="397"/>
      <c r="S34" s="397"/>
      <c r="T34" s="402"/>
      <c r="U34" s="403"/>
      <c r="V34" s="397"/>
      <c r="W34" s="397"/>
      <c r="X34" s="397"/>
      <c r="Y34" s="435">
        <v>25</v>
      </c>
      <c r="Z34" s="435">
        <v>1</v>
      </c>
      <c r="AA34" s="435">
        <v>1</v>
      </c>
      <c r="AB34" s="435">
        <v>1</v>
      </c>
      <c r="AC34" s="435">
        <f t="shared" si="13"/>
        <v>2</v>
      </c>
      <c r="AD34" s="435">
        <f t="shared" si="13"/>
        <v>2</v>
      </c>
      <c r="AE34" s="435">
        <f t="shared" si="13"/>
        <v>2</v>
      </c>
      <c r="AF34" s="435">
        <f t="shared" si="13"/>
        <v>2</v>
      </c>
      <c r="AG34" s="435">
        <f t="shared" si="36"/>
        <v>2</v>
      </c>
      <c r="AH34" s="435">
        <f t="shared" si="36"/>
        <v>2</v>
      </c>
      <c r="AI34" s="435">
        <f t="shared" si="26"/>
        <v>2</v>
      </c>
      <c r="AJ34" s="435">
        <f t="shared" si="26"/>
        <v>2</v>
      </c>
      <c r="AK34" s="435">
        <f t="shared" si="28"/>
        <v>2</v>
      </c>
      <c r="AL34" s="435">
        <f t="shared" si="29"/>
        <v>2</v>
      </c>
      <c r="AM34" s="435">
        <f t="shared" si="23"/>
        <v>2</v>
      </c>
      <c r="AN34" s="435">
        <f t="shared" si="24"/>
        <v>2</v>
      </c>
      <c r="AO34" s="435">
        <f t="shared" si="20"/>
        <v>2</v>
      </c>
      <c r="AP34" s="435">
        <f t="shared" si="21"/>
        <v>2</v>
      </c>
      <c r="AQ34" s="435">
        <f t="shared" si="38"/>
        <v>3</v>
      </c>
      <c r="AR34" s="435">
        <f t="shared" si="39"/>
        <v>3</v>
      </c>
      <c r="AS34" s="435">
        <f t="shared" si="32"/>
        <v>3</v>
      </c>
      <c r="AT34" s="435">
        <f t="shared" si="33"/>
        <v>3</v>
      </c>
      <c r="BA34" s="493">
        <v>44862</v>
      </c>
      <c r="BB34" s="494">
        <v>2023</v>
      </c>
    </row>
    <row r="35" spans="2:54" ht="18.75" customHeight="1" x14ac:dyDescent="0.2">
      <c r="B35" s="407">
        <f>B33+1</f>
        <v>5</v>
      </c>
      <c r="C35" s="635" t="s">
        <v>626</v>
      </c>
      <c r="D35" s="635"/>
      <c r="E35" s="421" t="str">
        <f>IF('CARROS RODOVIARIOS'!O5="","",2)</f>
        <v/>
      </c>
      <c r="F35" s="409" t="str">
        <f>IF(E35="","",E35)</f>
        <v/>
      </c>
      <c r="G35" s="410">
        <v>2</v>
      </c>
      <c r="H35" s="410">
        <v>8</v>
      </c>
      <c r="I35" s="411">
        <v>4177.1759615999999</v>
      </c>
      <c r="J35" s="412" t="str">
        <f>IF(E35="","",I35)</f>
        <v/>
      </c>
      <c r="K35" s="636" t="str">
        <f t="shared" ref="K35:K36" si="40">IF(F35="","",F35*J35)</f>
        <v/>
      </c>
      <c r="L35" s="637"/>
      <c r="M35" s="469"/>
      <c r="N35" s="396"/>
      <c r="Q35" s="397"/>
      <c r="R35" s="397"/>
      <c r="S35" s="397"/>
      <c r="T35" s="402"/>
      <c r="U35" s="403"/>
      <c r="V35" s="397"/>
      <c r="W35" s="397"/>
      <c r="X35" s="397"/>
      <c r="Y35" s="435">
        <v>26</v>
      </c>
      <c r="Z35" s="437">
        <f>Z34+1</f>
        <v>2</v>
      </c>
      <c r="AA35" s="437">
        <f t="shared" ref="AA35:AB35" si="41">AA34+1</f>
        <v>2</v>
      </c>
      <c r="AB35" s="437">
        <f t="shared" si="41"/>
        <v>2</v>
      </c>
      <c r="AC35" s="435">
        <f t="shared" ref="AC35:AC56" si="42">AC34</f>
        <v>2</v>
      </c>
      <c r="AD35" s="435">
        <f t="shared" ref="AD35:AE56" si="43">AD34</f>
        <v>2</v>
      </c>
      <c r="AE35" s="435">
        <f t="shared" si="43"/>
        <v>2</v>
      </c>
      <c r="AF35" s="435">
        <f t="shared" si="13"/>
        <v>2</v>
      </c>
      <c r="AG35" s="435">
        <f t="shared" si="36"/>
        <v>2</v>
      </c>
      <c r="AH35" s="435">
        <f t="shared" si="36"/>
        <v>2</v>
      </c>
      <c r="AI35" s="435">
        <f t="shared" si="26"/>
        <v>2</v>
      </c>
      <c r="AJ35" s="435">
        <f t="shared" si="26"/>
        <v>2</v>
      </c>
      <c r="AK35" s="435">
        <f t="shared" si="28"/>
        <v>2</v>
      </c>
      <c r="AL35" s="435">
        <f t="shared" si="29"/>
        <v>2</v>
      </c>
      <c r="AM35" s="435">
        <f t="shared" si="23"/>
        <v>2</v>
      </c>
      <c r="AN35" s="435">
        <f t="shared" si="24"/>
        <v>2</v>
      </c>
      <c r="AO35" s="435">
        <f t="shared" si="20"/>
        <v>2</v>
      </c>
      <c r="AP35" s="435">
        <f t="shared" si="21"/>
        <v>2</v>
      </c>
      <c r="AQ35" s="435">
        <f t="shared" si="38"/>
        <v>3</v>
      </c>
      <c r="AR35" s="435">
        <f t="shared" si="39"/>
        <v>3</v>
      </c>
      <c r="AS35" s="435">
        <f t="shared" si="32"/>
        <v>3</v>
      </c>
      <c r="AT35" s="435">
        <f t="shared" si="33"/>
        <v>3</v>
      </c>
      <c r="BA35" s="493">
        <v>44863</v>
      </c>
      <c r="BB35" s="494">
        <v>2023</v>
      </c>
    </row>
    <row r="36" spans="2:54" ht="18.75" customHeight="1" x14ac:dyDescent="0.2">
      <c r="B36" s="407">
        <f>B35+1</f>
        <v>6</v>
      </c>
      <c r="C36" s="635" t="s">
        <v>627</v>
      </c>
      <c r="D36" s="635"/>
      <c r="E36" s="421" t="str">
        <f>IF('CARROS RODOVIARIOS'!O5="","",ROUNDUP(SUBTOTAL(3,'CARROS RODOVIARIOS'!O5)/2,0))</f>
        <v/>
      </c>
      <c r="F36" s="409" t="str">
        <f>IF(E36="","",E36)</f>
        <v/>
      </c>
      <c r="G36" s="410">
        <v>2</v>
      </c>
      <c r="H36" s="410">
        <v>8</v>
      </c>
      <c r="I36" s="411">
        <v>2741.2717247999994</v>
      </c>
      <c r="J36" s="412" t="str">
        <f>IF(E36="","",I36)</f>
        <v/>
      </c>
      <c r="K36" s="636" t="str">
        <f t="shared" si="40"/>
        <v/>
      </c>
      <c r="L36" s="637"/>
      <c r="M36" s="469"/>
      <c r="N36" s="396"/>
      <c r="Q36" s="397"/>
      <c r="R36" s="397"/>
      <c r="S36" s="397"/>
      <c r="T36" s="402"/>
      <c r="U36" s="403"/>
      <c r="V36" s="397"/>
      <c r="W36" s="397"/>
      <c r="X36" s="397"/>
      <c r="Y36" s="435">
        <v>27</v>
      </c>
      <c r="Z36" s="435">
        <f>Z35</f>
        <v>2</v>
      </c>
      <c r="AA36" s="435">
        <f t="shared" ref="AA36:AB51" si="44">AA35</f>
        <v>2</v>
      </c>
      <c r="AB36" s="435">
        <f t="shared" si="44"/>
        <v>2</v>
      </c>
      <c r="AC36" s="435">
        <f t="shared" si="42"/>
        <v>2</v>
      </c>
      <c r="AD36" s="435">
        <f t="shared" si="43"/>
        <v>2</v>
      </c>
      <c r="AE36" s="435">
        <f t="shared" si="43"/>
        <v>2</v>
      </c>
      <c r="AF36" s="435">
        <f t="shared" si="13"/>
        <v>2</v>
      </c>
      <c r="AG36" s="435">
        <f t="shared" si="36"/>
        <v>2</v>
      </c>
      <c r="AH36" s="435">
        <f t="shared" si="36"/>
        <v>2</v>
      </c>
      <c r="AI36" s="435">
        <f t="shared" si="26"/>
        <v>2</v>
      </c>
      <c r="AJ36" s="435">
        <f t="shared" si="26"/>
        <v>2</v>
      </c>
      <c r="AK36" s="435">
        <f t="shared" si="28"/>
        <v>2</v>
      </c>
      <c r="AL36" s="435">
        <f t="shared" si="29"/>
        <v>2</v>
      </c>
      <c r="AM36" s="435">
        <f t="shared" si="23"/>
        <v>2</v>
      </c>
      <c r="AN36" s="435">
        <f t="shared" si="24"/>
        <v>2</v>
      </c>
      <c r="AO36" s="437">
        <f t="shared" ref="AO36:AP36" si="45">AO34+1</f>
        <v>3</v>
      </c>
      <c r="AP36" s="437">
        <f t="shared" si="45"/>
        <v>3</v>
      </c>
      <c r="AQ36" s="435">
        <f t="shared" si="38"/>
        <v>3</v>
      </c>
      <c r="AR36" s="435">
        <f t="shared" si="39"/>
        <v>3</v>
      </c>
      <c r="AS36" s="435">
        <f t="shared" si="32"/>
        <v>3</v>
      </c>
      <c r="AT36" s="435">
        <f t="shared" si="33"/>
        <v>3</v>
      </c>
      <c r="BA36" s="493">
        <v>44864</v>
      </c>
      <c r="BB36" s="494">
        <v>2023</v>
      </c>
    </row>
    <row r="37" spans="2:54" ht="18.75" customHeight="1" x14ac:dyDescent="0.2">
      <c r="B37" s="407">
        <f>B36+1</f>
        <v>7</v>
      </c>
      <c r="C37" s="646" t="s">
        <v>629</v>
      </c>
      <c r="D37" s="647"/>
      <c r="E37" s="421" t="str">
        <f>IF('CARROS RODOVIARIOS'!O5="","",ROUNDUP('CARROS RODOVIARIOS'!O5*0.1,0))</f>
        <v/>
      </c>
      <c r="F37" s="409" t="str">
        <f>IF(E37="","",E37)</f>
        <v/>
      </c>
      <c r="G37" s="410">
        <v>2</v>
      </c>
      <c r="H37" s="410" t="s">
        <v>628</v>
      </c>
      <c r="I37" s="411">
        <v>2349.6614783999999</v>
      </c>
      <c r="J37" s="412" t="str">
        <f>IF(E37="","",I37)</f>
        <v/>
      </c>
      <c r="K37" s="636" t="str">
        <f>IF(F37="","",F37*J37)</f>
        <v/>
      </c>
      <c r="L37" s="637"/>
      <c r="M37" s="469"/>
      <c r="N37" s="396"/>
      <c r="Q37" s="397"/>
      <c r="R37" s="397"/>
      <c r="S37" s="397"/>
      <c r="T37" s="402"/>
      <c r="U37" s="403"/>
      <c r="V37" s="397"/>
      <c r="W37" s="397"/>
      <c r="X37" s="397"/>
      <c r="Y37" s="435">
        <v>28</v>
      </c>
      <c r="Z37" s="435">
        <f t="shared" ref="Z37:Z59" si="46">Z36</f>
        <v>2</v>
      </c>
      <c r="AA37" s="435">
        <f t="shared" si="44"/>
        <v>2</v>
      </c>
      <c r="AB37" s="435">
        <f t="shared" si="44"/>
        <v>2</v>
      </c>
      <c r="AC37" s="435">
        <f t="shared" si="42"/>
        <v>2</v>
      </c>
      <c r="AD37" s="435">
        <f t="shared" si="43"/>
        <v>2</v>
      </c>
      <c r="AE37" s="435">
        <f t="shared" si="43"/>
        <v>2</v>
      </c>
      <c r="AF37" s="435">
        <f t="shared" si="13"/>
        <v>2</v>
      </c>
      <c r="AG37" s="435">
        <f t="shared" si="36"/>
        <v>2</v>
      </c>
      <c r="AH37" s="435">
        <f t="shared" si="36"/>
        <v>2</v>
      </c>
      <c r="AI37" s="435">
        <f t="shared" si="26"/>
        <v>2</v>
      </c>
      <c r="AJ37" s="435">
        <f t="shared" si="26"/>
        <v>2</v>
      </c>
      <c r="AK37" s="435">
        <f t="shared" si="28"/>
        <v>2</v>
      </c>
      <c r="AL37" s="435">
        <f t="shared" si="29"/>
        <v>2</v>
      </c>
      <c r="AM37" s="435">
        <f t="shared" si="23"/>
        <v>2</v>
      </c>
      <c r="AN37" s="435">
        <f t="shared" si="24"/>
        <v>2</v>
      </c>
      <c r="AO37" s="435">
        <f t="shared" ref="AO37:AO48" si="47">AO36</f>
        <v>3</v>
      </c>
      <c r="AP37" s="435">
        <f t="shared" ref="AP37:AP48" si="48">AP36</f>
        <v>3</v>
      </c>
      <c r="AQ37" s="435">
        <f t="shared" si="38"/>
        <v>3</v>
      </c>
      <c r="AR37" s="435">
        <f t="shared" si="39"/>
        <v>3</v>
      </c>
      <c r="AS37" s="437">
        <f t="shared" ref="AS37:AT37" si="49">AS35+1</f>
        <v>4</v>
      </c>
      <c r="AT37" s="437">
        <f t="shared" si="49"/>
        <v>4</v>
      </c>
      <c r="BA37" s="493">
        <v>44865</v>
      </c>
      <c r="BB37" s="494">
        <v>2023</v>
      </c>
    </row>
    <row r="38" spans="2:54" ht="18.75" customHeight="1" x14ac:dyDescent="0.2">
      <c r="B38" s="407">
        <f>B37+1</f>
        <v>8</v>
      </c>
      <c r="C38" s="646" t="s">
        <v>643</v>
      </c>
      <c r="D38" s="647"/>
      <c r="E38" s="421" t="str">
        <f>IF(E36="","",E36)</f>
        <v/>
      </c>
      <c r="F38" s="422" t="str">
        <f>IF(E38="","",E38)</f>
        <v/>
      </c>
      <c r="G38" s="410">
        <v>2</v>
      </c>
      <c r="H38" s="410" t="s">
        <v>628</v>
      </c>
      <c r="I38" s="411">
        <v>2088.5879808</v>
      </c>
      <c r="J38" s="412" t="str">
        <f>IF(E38="","",I38)</f>
        <v/>
      </c>
      <c r="K38" s="648" t="str">
        <f>IF(F38="","",F38*J38)</f>
        <v/>
      </c>
      <c r="L38" s="649"/>
      <c r="M38" s="469"/>
      <c r="N38" s="396"/>
      <c r="Q38" s="397"/>
      <c r="R38" s="397"/>
      <c r="S38" s="397"/>
      <c r="T38" s="402"/>
      <c r="U38" s="403"/>
      <c r="V38" s="397"/>
      <c r="W38" s="397"/>
      <c r="X38" s="397"/>
      <c r="Y38" s="435">
        <v>29</v>
      </c>
      <c r="Z38" s="435">
        <f t="shared" si="46"/>
        <v>2</v>
      </c>
      <c r="AA38" s="435">
        <f t="shared" si="44"/>
        <v>2</v>
      </c>
      <c r="AB38" s="435">
        <f t="shared" si="44"/>
        <v>2</v>
      </c>
      <c r="AC38" s="435">
        <f t="shared" si="42"/>
        <v>2</v>
      </c>
      <c r="AD38" s="435">
        <f t="shared" si="43"/>
        <v>2</v>
      </c>
      <c r="AE38" s="435">
        <f t="shared" si="43"/>
        <v>2</v>
      </c>
      <c r="AF38" s="435">
        <f t="shared" si="13"/>
        <v>2</v>
      </c>
      <c r="AG38" s="435">
        <f t="shared" si="36"/>
        <v>2</v>
      </c>
      <c r="AH38" s="435">
        <f t="shared" si="36"/>
        <v>2</v>
      </c>
      <c r="AI38" s="435">
        <f t="shared" si="26"/>
        <v>2</v>
      </c>
      <c r="AJ38" s="435">
        <f t="shared" si="26"/>
        <v>2</v>
      </c>
      <c r="AK38" s="435">
        <f t="shared" si="28"/>
        <v>2</v>
      </c>
      <c r="AL38" s="435">
        <f t="shared" si="29"/>
        <v>2</v>
      </c>
      <c r="AM38" s="435">
        <f t="shared" si="23"/>
        <v>2</v>
      </c>
      <c r="AN38" s="435">
        <f t="shared" si="24"/>
        <v>2</v>
      </c>
      <c r="AO38" s="435">
        <f t="shared" si="47"/>
        <v>3</v>
      </c>
      <c r="AP38" s="435">
        <f t="shared" si="48"/>
        <v>3</v>
      </c>
      <c r="AQ38" s="435">
        <f t="shared" si="38"/>
        <v>3</v>
      </c>
      <c r="AR38" s="435">
        <f t="shared" si="39"/>
        <v>3</v>
      </c>
      <c r="AS38" s="435">
        <f t="shared" ref="AS38:AS45" si="50">AS37</f>
        <v>4</v>
      </c>
      <c r="AT38" s="435">
        <f t="shared" ref="AT38:AT45" si="51">AT37</f>
        <v>4</v>
      </c>
      <c r="BA38" s="493">
        <v>44866</v>
      </c>
      <c r="BB38" s="494">
        <v>2023</v>
      </c>
    </row>
    <row r="39" spans="2:54" ht="18.75" customHeight="1" x14ac:dyDescent="0.2">
      <c r="B39" s="417" t="s">
        <v>630</v>
      </c>
      <c r="C39" s="418"/>
      <c r="D39" s="418"/>
      <c r="E39" s="418"/>
      <c r="F39" s="423"/>
      <c r="G39" s="418"/>
      <c r="H39" s="418"/>
      <c r="I39" s="418"/>
      <c r="J39" s="418"/>
      <c r="K39" s="418"/>
      <c r="L39" s="420"/>
      <c r="M39" s="469"/>
      <c r="N39" s="396"/>
      <c r="Q39" s="397"/>
      <c r="R39" s="397"/>
      <c r="S39" s="397"/>
      <c r="T39" s="402"/>
      <c r="U39" s="403"/>
      <c r="V39" s="397"/>
      <c r="W39" s="397"/>
      <c r="X39" s="397"/>
      <c r="Y39" s="435">
        <v>30</v>
      </c>
      <c r="Z39" s="435">
        <f t="shared" si="46"/>
        <v>2</v>
      </c>
      <c r="AA39" s="435">
        <f t="shared" si="44"/>
        <v>2</v>
      </c>
      <c r="AB39" s="435">
        <f t="shared" si="44"/>
        <v>2</v>
      </c>
      <c r="AC39" s="435">
        <f t="shared" si="42"/>
        <v>2</v>
      </c>
      <c r="AD39" s="435">
        <f t="shared" si="43"/>
        <v>2</v>
      </c>
      <c r="AE39" s="435">
        <f t="shared" si="43"/>
        <v>2</v>
      </c>
      <c r="AF39" s="435">
        <f t="shared" si="13"/>
        <v>2</v>
      </c>
      <c r="AG39" s="435">
        <f t="shared" si="36"/>
        <v>2</v>
      </c>
      <c r="AH39" s="435">
        <f t="shared" si="36"/>
        <v>2</v>
      </c>
      <c r="AI39" s="435">
        <f t="shared" si="26"/>
        <v>2</v>
      </c>
      <c r="AJ39" s="435">
        <f t="shared" si="26"/>
        <v>2</v>
      </c>
      <c r="AK39" s="435">
        <f t="shared" si="28"/>
        <v>2</v>
      </c>
      <c r="AL39" s="435">
        <f t="shared" si="29"/>
        <v>2</v>
      </c>
      <c r="AM39" s="435">
        <f t="shared" si="23"/>
        <v>2</v>
      </c>
      <c r="AN39" s="435">
        <f t="shared" si="24"/>
        <v>2</v>
      </c>
      <c r="AO39" s="435">
        <f t="shared" si="47"/>
        <v>3</v>
      </c>
      <c r="AP39" s="435">
        <f t="shared" si="48"/>
        <v>3</v>
      </c>
      <c r="AQ39" s="435">
        <f t="shared" si="38"/>
        <v>3</v>
      </c>
      <c r="AR39" s="435">
        <f t="shared" si="39"/>
        <v>3</v>
      </c>
      <c r="AS39" s="435">
        <f t="shared" si="50"/>
        <v>4</v>
      </c>
      <c r="AT39" s="435">
        <f t="shared" si="51"/>
        <v>4</v>
      </c>
      <c r="BA39" s="493">
        <v>44867</v>
      </c>
      <c r="BB39" s="494">
        <v>2023</v>
      </c>
    </row>
    <row r="40" spans="2:54" ht="18.75" customHeight="1" x14ac:dyDescent="0.2">
      <c r="B40" s="407">
        <v>11</v>
      </c>
      <c r="C40" s="635" t="s">
        <v>631</v>
      </c>
      <c r="D40" s="635"/>
      <c r="E40" s="421" t="str">
        <f>IF('CARROS RODOVIARIOS'!O5="","",SUM(Z5:AT5))</f>
        <v/>
      </c>
      <c r="F40" s="409" t="str">
        <f t="shared" ref="F40:F68" si="52">IF(E40="","",E40)</f>
        <v/>
      </c>
      <c r="G40" s="410">
        <v>2</v>
      </c>
      <c r="H40" s="410">
        <v>8</v>
      </c>
      <c r="I40" s="411">
        <v>2219.1247295999997</v>
      </c>
      <c r="J40" s="412" t="str">
        <f t="shared" ref="J40:J54" si="53">IF(E40="","",I40)</f>
        <v/>
      </c>
      <c r="K40" s="636" t="str">
        <f t="shared" ref="K40:K52" si="54">IF(F40="","",F40*J40)</f>
        <v/>
      </c>
      <c r="L40" s="637"/>
      <c r="M40" s="469"/>
      <c r="N40" s="396"/>
      <c r="Q40" s="397"/>
      <c r="R40" s="397"/>
      <c r="S40" s="397"/>
      <c r="T40" s="402"/>
      <c r="U40" s="403"/>
      <c r="V40" s="397"/>
      <c r="W40" s="397"/>
      <c r="X40" s="397"/>
      <c r="Y40" s="435">
        <v>31</v>
      </c>
      <c r="Z40" s="435">
        <f t="shared" si="46"/>
        <v>2</v>
      </c>
      <c r="AA40" s="435">
        <f t="shared" si="44"/>
        <v>2</v>
      </c>
      <c r="AB40" s="435">
        <f t="shared" si="44"/>
        <v>2</v>
      </c>
      <c r="AC40" s="435">
        <f t="shared" si="42"/>
        <v>2</v>
      </c>
      <c r="AD40" s="435">
        <f t="shared" si="43"/>
        <v>2</v>
      </c>
      <c r="AE40" s="435">
        <f t="shared" si="43"/>
        <v>2</v>
      </c>
      <c r="AF40" s="435">
        <f t="shared" si="13"/>
        <v>2</v>
      </c>
      <c r="AG40" s="435">
        <f t="shared" si="36"/>
        <v>2</v>
      </c>
      <c r="AH40" s="435">
        <f t="shared" si="36"/>
        <v>2</v>
      </c>
      <c r="AI40" s="435">
        <f t="shared" si="26"/>
        <v>2</v>
      </c>
      <c r="AJ40" s="435">
        <f t="shared" si="26"/>
        <v>2</v>
      </c>
      <c r="AK40" s="435">
        <f t="shared" si="28"/>
        <v>2</v>
      </c>
      <c r="AL40" s="435">
        <f t="shared" si="29"/>
        <v>2</v>
      </c>
      <c r="AM40" s="437">
        <f t="shared" ref="AM40:AN40" si="55">AM38+1</f>
        <v>3</v>
      </c>
      <c r="AN40" s="437">
        <f t="shared" si="55"/>
        <v>3</v>
      </c>
      <c r="AO40" s="435">
        <f t="shared" si="47"/>
        <v>3</v>
      </c>
      <c r="AP40" s="435">
        <f t="shared" si="48"/>
        <v>3</v>
      </c>
      <c r="AQ40" s="435">
        <f t="shared" si="38"/>
        <v>3</v>
      </c>
      <c r="AR40" s="435">
        <f t="shared" si="39"/>
        <v>3</v>
      </c>
      <c r="AS40" s="435">
        <f t="shared" si="50"/>
        <v>4</v>
      </c>
      <c r="AT40" s="435">
        <f t="shared" si="51"/>
        <v>4</v>
      </c>
      <c r="BA40" s="493">
        <v>44868</v>
      </c>
      <c r="BB40" s="494">
        <v>2023</v>
      </c>
    </row>
    <row r="41" spans="2:54" ht="18.75" customHeight="1" x14ac:dyDescent="0.2">
      <c r="B41" s="407">
        <v>12</v>
      </c>
      <c r="C41" s="635" t="s">
        <v>632</v>
      </c>
      <c r="D41" s="635"/>
      <c r="E41" s="421" t="str">
        <f t="shared" ref="E41:E50" si="56">E40</f>
        <v/>
      </c>
      <c r="F41" s="409" t="str">
        <f t="shared" si="52"/>
        <v/>
      </c>
      <c r="G41" s="410">
        <v>2</v>
      </c>
      <c r="H41" s="410">
        <v>8</v>
      </c>
      <c r="I41" s="411">
        <v>1566.4409856</v>
      </c>
      <c r="J41" s="412" t="str">
        <f t="shared" si="53"/>
        <v/>
      </c>
      <c r="K41" s="636" t="str">
        <f t="shared" si="54"/>
        <v/>
      </c>
      <c r="L41" s="637"/>
      <c r="M41" s="469"/>
      <c r="N41" s="396"/>
      <c r="Q41" s="397"/>
      <c r="R41" s="397"/>
      <c r="S41" s="397"/>
      <c r="T41" s="402"/>
      <c r="U41" s="403"/>
      <c r="V41" s="397"/>
      <c r="W41" s="397"/>
      <c r="X41" s="397"/>
      <c r="Y41" s="435">
        <v>32</v>
      </c>
      <c r="Z41" s="435">
        <f t="shared" si="46"/>
        <v>2</v>
      </c>
      <c r="AA41" s="435">
        <f t="shared" si="44"/>
        <v>2</v>
      </c>
      <c r="AB41" s="435">
        <f t="shared" si="44"/>
        <v>2</v>
      </c>
      <c r="AC41" s="435">
        <f t="shared" si="42"/>
        <v>2</v>
      </c>
      <c r="AD41" s="435">
        <f t="shared" si="43"/>
        <v>2</v>
      </c>
      <c r="AE41" s="435">
        <f t="shared" si="43"/>
        <v>2</v>
      </c>
      <c r="AF41" s="435">
        <f t="shared" si="13"/>
        <v>2</v>
      </c>
      <c r="AG41" s="435">
        <f t="shared" si="36"/>
        <v>2</v>
      </c>
      <c r="AH41" s="435">
        <f t="shared" si="36"/>
        <v>2</v>
      </c>
      <c r="AI41" s="435">
        <f t="shared" si="26"/>
        <v>2</v>
      </c>
      <c r="AJ41" s="435">
        <f t="shared" si="26"/>
        <v>2</v>
      </c>
      <c r="AK41" s="435">
        <f t="shared" si="28"/>
        <v>2</v>
      </c>
      <c r="AL41" s="435">
        <f t="shared" si="29"/>
        <v>2</v>
      </c>
      <c r="AM41" s="435">
        <f t="shared" ref="AM41:AM54" si="57">AM40</f>
        <v>3</v>
      </c>
      <c r="AN41" s="435">
        <f t="shared" ref="AN41:AN54" si="58">AN40</f>
        <v>3</v>
      </c>
      <c r="AO41" s="435">
        <f t="shared" si="47"/>
        <v>3</v>
      </c>
      <c r="AP41" s="435">
        <f t="shared" si="48"/>
        <v>3</v>
      </c>
      <c r="AQ41" s="435">
        <f t="shared" si="38"/>
        <v>3</v>
      </c>
      <c r="AR41" s="435">
        <f t="shared" si="39"/>
        <v>3</v>
      </c>
      <c r="AS41" s="435">
        <f t="shared" si="50"/>
        <v>4</v>
      </c>
      <c r="AT41" s="435">
        <f t="shared" si="51"/>
        <v>4</v>
      </c>
      <c r="BA41" s="493">
        <v>44869</v>
      </c>
      <c r="BB41" s="494">
        <v>2023</v>
      </c>
    </row>
    <row r="42" spans="2:54" ht="18.75" customHeight="1" x14ac:dyDescent="0.2">
      <c r="B42" s="407">
        <f t="shared" ref="B42:B54" si="59">B41+1</f>
        <v>13</v>
      </c>
      <c r="C42" s="635" t="s">
        <v>633</v>
      </c>
      <c r="D42" s="635"/>
      <c r="E42" s="421" t="str">
        <f t="shared" si="56"/>
        <v/>
      </c>
      <c r="F42" s="409" t="str">
        <f t="shared" si="52"/>
        <v/>
      </c>
      <c r="G42" s="410">
        <v>2</v>
      </c>
      <c r="H42" s="410">
        <v>8</v>
      </c>
      <c r="I42" s="411">
        <v>1892.7828575999997</v>
      </c>
      <c r="J42" s="412" t="str">
        <f t="shared" si="53"/>
        <v/>
      </c>
      <c r="K42" s="636" t="str">
        <f t="shared" si="54"/>
        <v/>
      </c>
      <c r="L42" s="637"/>
      <c r="M42" s="469"/>
      <c r="N42" s="396"/>
      <c r="Q42" s="397"/>
      <c r="R42" s="397"/>
      <c r="S42" s="397"/>
      <c r="T42" s="402"/>
      <c r="U42" s="403"/>
      <c r="V42" s="397"/>
      <c r="W42" s="397"/>
      <c r="X42" s="397"/>
      <c r="Y42" s="435">
        <v>33</v>
      </c>
      <c r="Z42" s="435">
        <f t="shared" si="46"/>
        <v>2</v>
      </c>
      <c r="AA42" s="435">
        <f t="shared" si="44"/>
        <v>2</v>
      </c>
      <c r="AB42" s="435">
        <f t="shared" si="44"/>
        <v>2</v>
      </c>
      <c r="AC42" s="435">
        <f t="shared" si="42"/>
        <v>2</v>
      </c>
      <c r="AD42" s="435">
        <f t="shared" si="43"/>
        <v>2</v>
      </c>
      <c r="AE42" s="435">
        <f t="shared" si="43"/>
        <v>2</v>
      </c>
      <c r="AF42" s="435">
        <f t="shared" si="13"/>
        <v>2</v>
      </c>
      <c r="AG42" s="435">
        <f t="shared" si="36"/>
        <v>2</v>
      </c>
      <c r="AH42" s="435">
        <f t="shared" si="36"/>
        <v>2</v>
      </c>
      <c r="AI42" s="435">
        <f t="shared" si="26"/>
        <v>2</v>
      </c>
      <c r="AJ42" s="435">
        <f t="shared" si="26"/>
        <v>2</v>
      </c>
      <c r="AK42" s="435">
        <f t="shared" si="28"/>
        <v>2</v>
      </c>
      <c r="AL42" s="435">
        <f t="shared" si="29"/>
        <v>2</v>
      </c>
      <c r="AM42" s="435">
        <f t="shared" si="57"/>
        <v>3</v>
      </c>
      <c r="AN42" s="435">
        <f t="shared" si="58"/>
        <v>3</v>
      </c>
      <c r="AO42" s="435">
        <f t="shared" si="47"/>
        <v>3</v>
      </c>
      <c r="AP42" s="435">
        <f t="shared" si="48"/>
        <v>3</v>
      </c>
      <c r="AQ42" s="435">
        <f t="shared" si="38"/>
        <v>3</v>
      </c>
      <c r="AR42" s="435">
        <f t="shared" si="39"/>
        <v>3</v>
      </c>
      <c r="AS42" s="435">
        <f t="shared" si="50"/>
        <v>4</v>
      </c>
      <c r="AT42" s="435">
        <f t="shared" si="51"/>
        <v>4</v>
      </c>
      <c r="BA42" s="493">
        <v>44870</v>
      </c>
      <c r="BB42" s="494">
        <v>2023</v>
      </c>
    </row>
    <row r="43" spans="2:54" ht="18.75" customHeight="1" x14ac:dyDescent="0.2">
      <c r="B43" s="407">
        <f t="shared" si="59"/>
        <v>14</v>
      </c>
      <c r="C43" s="635" t="s">
        <v>634</v>
      </c>
      <c r="D43" s="635"/>
      <c r="E43" s="421" t="str">
        <f t="shared" si="56"/>
        <v/>
      </c>
      <c r="F43" s="409" t="str">
        <f t="shared" si="52"/>
        <v/>
      </c>
      <c r="G43" s="410">
        <v>2</v>
      </c>
      <c r="H43" s="410">
        <v>8</v>
      </c>
      <c r="I43" s="411">
        <v>1370.6358623999997</v>
      </c>
      <c r="J43" s="412" t="str">
        <f t="shared" si="53"/>
        <v/>
      </c>
      <c r="K43" s="636" t="str">
        <f t="shared" si="54"/>
        <v/>
      </c>
      <c r="L43" s="637"/>
      <c r="M43" s="469"/>
      <c r="N43" s="396"/>
      <c r="Q43" s="397"/>
      <c r="R43" s="397"/>
      <c r="S43" s="397"/>
      <c r="T43" s="402"/>
      <c r="U43" s="403"/>
      <c r="V43" s="397"/>
      <c r="W43" s="397"/>
      <c r="X43" s="397"/>
      <c r="Y43" s="435">
        <v>34</v>
      </c>
      <c r="Z43" s="435">
        <f t="shared" si="46"/>
        <v>2</v>
      </c>
      <c r="AA43" s="435">
        <f t="shared" si="44"/>
        <v>2</v>
      </c>
      <c r="AB43" s="435">
        <f t="shared" si="44"/>
        <v>2</v>
      </c>
      <c r="AC43" s="435">
        <f t="shared" si="42"/>
        <v>2</v>
      </c>
      <c r="AD43" s="435">
        <f t="shared" si="43"/>
        <v>2</v>
      </c>
      <c r="AE43" s="435">
        <f t="shared" si="43"/>
        <v>2</v>
      </c>
      <c r="AF43" s="435">
        <f t="shared" si="13"/>
        <v>2</v>
      </c>
      <c r="AG43" s="435">
        <f t="shared" si="36"/>
        <v>2</v>
      </c>
      <c r="AH43" s="435">
        <f t="shared" si="36"/>
        <v>2</v>
      </c>
      <c r="AI43" s="435">
        <f t="shared" si="26"/>
        <v>2</v>
      </c>
      <c r="AJ43" s="435">
        <f t="shared" si="26"/>
        <v>2</v>
      </c>
      <c r="AK43" s="435">
        <f t="shared" si="28"/>
        <v>2</v>
      </c>
      <c r="AL43" s="435">
        <f t="shared" si="29"/>
        <v>2</v>
      </c>
      <c r="AM43" s="435">
        <f t="shared" si="57"/>
        <v>3</v>
      </c>
      <c r="AN43" s="435">
        <f t="shared" si="58"/>
        <v>3</v>
      </c>
      <c r="AO43" s="435">
        <f t="shared" si="47"/>
        <v>3</v>
      </c>
      <c r="AP43" s="435">
        <f t="shared" si="48"/>
        <v>3</v>
      </c>
      <c r="AQ43" s="437">
        <f t="shared" ref="AQ43:AR43" si="60">AQ41+1</f>
        <v>4</v>
      </c>
      <c r="AR43" s="437">
        <f t="shared" si="60"/>
        <v>4</v>
      </c>
      <c r="AS43" s="435">
        <f t="shared" si="50"/>
        <v>4</v>
      </c>
      <c r="AT43" s="435">
        <f t="shared" si="51"/>
        <v>4</v>
      </c>
      <c r="BA43" s="493">
        <v>44871</v>
      </c>
      <c r="BB43" s="494">
        <v>2023</v>
      </c>
    </row>
    <row r="44" spans="2:54" ht="18.75" customHeight="1" x14ac:dyDescent="0.2">
      <c r="B44" s="407">
        <f t="shared" si="59"/>
        <v>15</v>
      </c>
      <c r="C44" s="635" t="s">
        <v>635</v>
      </c>
      <c r="D44" s="635"/>
      <c r="E44" s="421" t="str">
        <f t="shared" si="56"/>
        <v/>
      </c>
      <c r="F44" s="409" t="str">
        <f t="shared" si="52"/>
        <v/>
      </c>
      <c r="G44" s="410">
        <v>3</v>
      </c>
      <c r="H44" s="410">
        <v>8</v>
      </c>
      <c r="I44" s="411">
        <v>2153.8563551999996</v>
      </c>
      <c r="J44" s="412" t="str">
        <f t="shared" si="53"/>
        <v/>
      </c>
      <c r="K44" s="636" t="str">
        <f>IF(F44="","",F44*J44)</f>
        <v/>
      </c>
      <c r="L44" s="637"/>
      <c r="M44" s="469"/>
      <c r="N44" s="396"/>
      <c r="Q44" s="397"/>
      <c r="R44" s="397"/>
      <c r="S44" s="397"/>
      <c r="T44" s="402"/>
      <c r="U44" s="403"/>
      <c r="V44" s="397"/>
      <c r="W44" s="397"/>
      <c r="X44" s="397"/>
      <c r="Y44" s="435">
        <v>35</v>
      </c>
      <c r="Z44" s="435">
        <f t="shared" si="46"/>
        <v>2</v>
      </c>
      <c r="AA44" s="435">
        <f t="shared" si="44"/>
        <v>2</v>
      </c>
      <c r="AB44" s="435">
        <f t="shared" si="44"/>
        <v>2</v>
      </c>
      <c r="AC44" s="435">
        <f t="shared" si="42"/>
        <v>2</v>
      </c>
      <c r="AD44" s="435">
        <f t="shared" si="43"/>
        <v>2</v>
      </c>
      <c r="AE44" s="435">
        <f t="shared" si="43"/>
        <v>2</v>
      </c>
      <c r="AF44" s="435">
        <f t="shared" si="13"/>
        <v>2</v>
      </c>
      <c r="AG44" s="435">
        <f t="shared" si="36"/>
        <v>2</v>
      </c>
      <c r="AH44" s="435">
        <f t="shared" si="36"/>
        <v>2</v>
      </c>
      <c r="AI44" s="435">
        <f t="shared" si="26"/>
        <v>2</v>
      </c>
      <c r="AJ44" s="435">
        <f t="shared" si="26"/>
        <v>2</v>
      </c>
      <c r="AK44" s="437">
        <f t="shared" ref="AK44:AL44" si="61">AK42+1</f>
        <v>3</v>
      </c>
      <c r="AL44" s="437">
        <f t="shared" si="61"/>
        <v>3</v>
      </c>
      <c r="AM44" s="435">
        <f t="shared" si="57"/>
        <v>3</v>
      </c>
      <c r="AN44" s="435">
        <f t="shared" si="58"/>
        <v>3</v>
      </c>
      <c r="AO44" s="435">
        <f t="shared" si="47"/>
        <v>3</v>
      </c>
      <c r="AP44" s="435">
        <f t="shared" si="48"/>
        <v>3</v>
      </c>
      <c r="AQ44" s="435">
        <f t="shared" ref="AQ44:AQ53" si="62">AQ43</f>
        <v>4</v>
      </c>
      <c r="AR44" s="435">
        <f t="shared" ref="AR44:AR53" si="63">AR43</f>
        <v>4</v>
      </c>
      <c r="AS44" s="435">
        <f t="shared" si="50"/>
        <v>4</v>
      </c>
      <c r="AT44" s="435">
        <f t="shared" si="51"/>
        <v>4</v>
      </c>
      <c r="BA44" s="493">
        <v>44872</v>
      </c>
      <c r="BB44" s="494">
        <v>2023</v>
      </c>
    </row>
    <row r="45" spans="2:54" ht="18.75" customHeight="1" x14ac:dyDescent="0.2">
      <c r="B45" s="407">
        <f t="shared" si="59"/>
        <v>16</v>
      </c>
      <c r="C45" s="635" t="s">
        <v>636</v>
      </c>
      <c r="D45" s="635"/>
      <c r="E45" s="421" t="str">
        <f t="shared" si="56"/>
        <v/>
      </c>
      <c r="F45" s="409" t="str">
        <f t="shared" si="52"/>
        <v/>
      </c>
      <c r="G45" s="410">
        <v>2</v>
      </c>
      <c r="H45" s="410">
        <v>8</v>
      </c>
      <c r="I45" s="411">
        <v>2219.1247295999997</v>
      </c>
      <c r="J45" s="412" t="str">
        <f t="shared" si="53"/>
        <v/>
      </c>
      <c r="K45" s="636" t="str">
        <f t="shared" si="54"/>
        <v/>
      </c>
      <c r="L45" s="637"/>
      <c r="M45" s="469"/>
      <c r="N45" s="396"/>
      <c r="Q45" s="397"/>
      <c r="R45" s="397"/>
      <c r="S45" s="397"/>
      <c r="T45" s="402"/>
      <c r="U45" s="403"/>
      <c r="V45" s="397"/>
      <c r="W45" s="397"/>
      <c r="X45" s="397"/>
      <c r="Y45" s="435">
        <v>36</v>
      </c>
      <c r="Z45" s="435">
        <f t="shared" si="46"/>
        <v>2</v>
      </c>
      <c r="AA45" s="435">
        <f t="shared" si="44"/>
        <v>2</v>
      </c>
      <c r="AB45" s="435">
        <f t="shared" si="44"/>
        <v>2</v>
      </c>
      <c r="AC45" s="435">
        <f t="shared" si="42"/>
        <v>2</v>
      </c>
      <c r="AD45" s="435">
        <f t="shared" si="43"/>
        <v>2</v>
      </c>
      <c r="AE45" s="435">
        <f t="shared" si="43"/>
        <v>2</v>
      </c>
      <c r="AF45" s="435">
        <f t="shared" si="13"/>
        <v>2</v>
      </c>
      <c r="AG45" s="435">
        <f t="shared" si="36"/>
        <v>2</v>
      </c>
      <c r="AH45" s="435">
        <f t="shared" si="36"/>
        <v>2</v>
      </c>
      <c r="AI45" s="435">
        <f t="shared" si="26"/>
        <v>2</v>
      </c>
      <c r="AJ45" s="435">
        <f t="shared" si="26"/>
        <v>2</v>
      </c>
      <c r="AK45" s="435">
        <f t="shared" ref="AK45:AK60" si="64">AK44</f>
        <v>3</v>
      </c>
      <c r="AL45" s="435">
        <f t="shared" ref="AL45:AL60" si="65">AL44</f>
        <v>3</v>
      </c>
      <c r="AM45" s="435">
        <f t="shared" si="57"/>
        <v>3</v>
      </c>
      <c r="AN45" s="435">
        <f t="shared" si="58"/>
        <v>3</v>
      </c>
      <c r="AO45" s="435">
        <f t="shared" si="47"/>
        <v>3</v>
      </c>
      <c r="AP45" s="435">
        <f t="shared" si="48"/>
        <v>3</v>
      </c>
      <c r="AQ45" s="435">
        <f t="shared" si="62"/>
        <v>4</v>
      </c>
      <c r="AR45" s="435">
        <f t="shared" si="63"/>
        <v>4</v>
      </c>
      <c r="AS45" s="435">
        <f t="shared" si="50"/>
        <v>4</v>
      </c>
      <c r="AT45" s="435">
        <f t="shared" si="51"/>
        <v>4</v>
      </c>
      <c r="BA45" s="493">
        <v>44873</v>
      </c>
      <c r="BB45" s="494">
        <v>2023</v>
      </c>
    </row>
    <row r="46" spans="2:54" ht="18.75" customHeight="1" x14ac:dyDescent="0.2">
      <c r="B46" s="407">
        <f t="shared" si="59"/>
        <v>17</v>
      </c>
      <c r="C46" s="635" t="s">
        <v>637</v>
      </c>
      <c r="D46" s="635"/>
      <c r="E46" s="421" t="str">
        <f t="shared" si="56"/>
        <v/>
      </c>
      <c r="F46" s="409" t="str">
        <f t="shared" si="52"/>
        <v/>
      </c>
      <c r="G46" s="410">
        <v>2</v>
      </c>
      <c r="H46" s="410">
        <v>8</v>
      </c>
      <c r="I46" s="411">
        <v>1501.1726111999999</v>
      </c>
      <c r="J46" s="412" t="str">
        <f t="shared" si="53"/>
        <v/>
      </c>
      <c r="K46" s="636" t="str">
        <f t="shared" si="54"/>
        <v/>
      </c>
      <c r="L46" s="637"/>
      <c r="M46" s="469"/>
      <c r="N46" s="396"/>
      <c r="Q46" s="397"/>
      <c r="R46" s="397"/>
      <c r="S46" s="397"/>
      <c r="T46" s="402"/>
      <c r="U46" s="403"/>
      <c r="V46" s="397"/>
      <c r="W46" s="397"/>
      <c r="X46" s="397"/>
      <c r="Y46" s="435">
        <v>37</v>
      </c>
      <c r="Z46" s="435">
        <f t="shared" si="46"/>
        <v>2</v>
      </c>
      <c r="AA46" s="435">
        <f t="shared" si="44"/>
        <v>2</v>
      </c>
      <c r="AB46" s="435">
        <f t="shared" si="44"/>
        <v>2</v>
      </c>
      <c r="AC46" s="435">
        <f t="shared" si="42"/>
        <v>2</v>
      </c>
      <c r="AD46" s="435">
        <f t="shared" si="43"/>
        <v>2</v>
      </c>
      <c r="AE46" s="435">
        <f t="shared" si="43"/>
        <v>2</v>
      </c>
      <c r="AF46" s="435">
        <f t="shared" si="13"/>
        <v>2</v>
      </c>
      <c r="AG46" s="435">
        <f t="shared" si="36"/>
        <v>2</v>
      </c>
      <c r="AH46" s="435">
        <f t="shared" si="36"/>
        <v>2</v>
      </c>
      <c r="AI46" s="435">
        <f t="shared" si="26"/>
        <v>2</v>
      </c>
      <c r="AJ46" s="435">
        <f t="shared" si="26"/>
        <v>2</v>
      </c>
      <c r="AK46" s="435">
        <f t="shared" si="64"/>
        <v>3</v>
      </c>
      <c r="AL46" s="435">
        <f t="shared" si="65"/>
        <v>3</v>
      </c>
      <c r="AM46" s="435">
        <f t="shared" si="57"/>
        <v>3</v>
      </c>
      <c r="AN46" s="435">
        <f t="shared" si="58"/>
        <v>3</v>
      </c>
      <c r="AO46" s="435">
        <f t="shared" si="47"/>
        <v>3</v>
      </c>
      <c r="AP46" s="435">
        <f t="shared" si="48"/>
        <v>3</v>
      </c>
      <c r="AQ46" s="435">
        <f t="shared" si="62"/>
        <v>4</v>
      </c>
      <c r="AR46" s="435">
        <f t="shared" si="63"/>
        <v>4</v>
      </c>
      <c r="AS46" s="437">
        <f t="shared" ref="AS46:AT46" si="66">AS44+1</f>
        <v>5</v>
      </c>
      <c r="AT46" s="437">
        <f t="shared" si="66"/>
        <v>5</v>
      </c>
      <c r="BA46" s="493">
        <v>44874</v>
      </c>
      <c r="BB46" s="494">
        <v>2023</v>
      </c>
    </row>
    <row r="47" spans="2:54" ht="18.75" customHeight="1" x14ac:dyDescent="0.2">
      <c r="B47" s="407">
        <f t="shared" si="59"/>
        <v>18</v>
      </c>
      <c r="C47" s="635" t="s">
        <v>638</v>
      </c>
      <c r="D47" s="635"/>
      <c r="E47" s="421" t="str">
        <f t="shared" si="56"/>
        <v/>
      </c>
      <c r="F47" s="409" t="str">
        <f t="shared" si="52"/>
        <v/>
      </c>
      <c r="G47" s="410">
        <v>2</v>
      </c>
      <c r="H47" s="410">
        <v>8</v>
      </c>
      <c r="I47" s="411">
        <v>1827.5144831999999</v>
      </c>
      <c r="J47" s="412" t="str">
        <f t="shared" si="53"/>
        <v/>
      </c>
      <c r="K47" s="636" t="str">
        <f t="shared" si="54"/>
        <v/>
      </c>
      <c r="L47" s="637"/>
      <c r="M47" s="469"/>
      <c r="N47" s="396"/>
      <c r="Q47" s="397"/>
      <c r="R47" s="397"/>
      <c r="S47" s="397"/>
      <c r="T47" s="402"/>
      <c r="U47" s="403"/>
      <c r="V47" s="397"/>
      <c r="W47" s="397"/>
      <c r="X47" s="397"/>
      <c r="Y47" s="435">
        <v>38</v>
      </c>
      <c r="Z47" s="435">
        <f t="shared" si="46"/>
        <v>2</v>
      </c>
      <c r="AA47" s="435">
        <f t="shared" si="44"/>
        <v>2</v>
      </c>
      <c r="AB47" s="435">
        <f t="shared" si="44"/>
        <v>2</v>
      </c>
      <c r="AC47" s="435">
        <f t="shared" si="42"/>
        <v>2</v>
      </c>
      <c r="AD47" s="435">
        <f t="shared" si="43"/>
        <v>2</v>
      </c>
      <c r="AE47" s="435">
        <f t="shared" si="43"/>
        <v>2</v>
      </c>
      <c r="AF47" s="435">
        <f t="shared" si="13"/>
        <v>2</v>
      </c>
      <c r="AG47" s="435">
        <f t="shared" si="36"/>
        <v>2</v>
      </c>
      <c r="AH47" s="435">
        <f t="shared" si="36"/>
        <v>2</v>
      </c>
      <c r="AI47" s="435">
        <f t="shared" si="26"/>
        <v>2</v>
      </c>
      <c r="AJ47" s="435">
        <f t="shared" si="26"/>
        <v>2</v>
      </c>
      <c r="AK47" s="435">
        <f t="shared" si="64"/>
        <v>3</v>
      </c>
      <c r="AL47" s="435">
        <f t="shared" si="65"/>
        <v>3</v>
      </c>
      <c r="AM47" s="435">
        <f t="shared" si="57"/>
        <v>3</v>
      </c>
      <c r="AN47" s="435">
        <f t="shared" si="58"/>
        <v>3</v>
      </c>
      <c r="AO47" s="435">
        <f t="shared" si="47"/>
        <v>3</v>
      </c>
      <c r="AP47" s="435">
        <f t="shared" si="48"/>
        <v>3</v>
      </c>
      <c r="AQ47" s="435">
        <f t="shared" si="62"/>
        <v>4</v>
      </c>
      <c r="AR47" s="435">
        <f t="shared" si="63"/>
        <v>4</v>
      </c>
      <c r="AS47" s="435">
        <f t="shared" ref="AS47:AS54" si="67">AS46</f>
        <v>5</v>
      </c>
      <c r="AT47" s="435">
        <f t="shared" ref="AT47:AT54" si="68">AT46</f>
        <v>5</v>
      </c>
      <c r="BA47" s="493">
        <v>44875</v>
      </c>
      <c r="BB47" s="494">
        <v>2023</v>
      </c>
    </row>
    <row r="48" spans="2:54" ht="18.75" customHeight="1" x14ac:dyDescent="0.2">
      <c r="B48" s="407">
        <f t="shared" si="59"/>
        <v>19</v>
      </c>
      <c r="C48" s="635" t="s">
        <v>639</v>
      </c>
      <c r="D48" s="635"/>
      <c r="E48" s="421" t="str">
        <f t="shared" si="56"/>
        <v/>
      </c>
      <c r="F48" s="409" t="str">
        <f t="shared" si="52"/>
        <v/>
      </c>
      <c r="G48" s="410">
        <v>2</v>
      </c>
      <c r="H48" s="410">
        <v>8</v>
      </c>
      <c r="I48" s="411">
        <v>1305.3674879999999</v>
      </c>
      <c r="J48" s="412" t="str">
        <f t="shared" si="53"/>
        <v/>
      </c>
      <c r="K48" s="636" t="str">
        <f t="shared" si="54"/>
        <v/>
      </c>
      <c r="L48" s="637"/>
      <c r="M48" s="469"/>
      <c r="N48" s="396"/>
      <c r="Q48" s="397"/>
      <c r="R48" s="397"/>
      <c r="S48" s="397"/>
      <c r="T48" s="402"/>
      <c r="U48" s="403"/>
      <c r="V48" s="397"/>
      <c r="W48" s="397"/>
      <c r="X48" s="397"/>
      <c r="Y48" s="435">
        <v>39</v>
      </c>
      <c r="Z48" s="435">
        <f t="shared" si="46"/>
        <v>2</v>
      </c>
      <c r="AA48" s="435">
        <f t="shared" si="44"/>
        <v>2</v>
      </c>
      <c r="AB48" s="435">
        <f t="shared" si="44"/>
        <v>2</v>
      </c>
      <c r="AC48" s="435">
        <f t="shared" si="42"/>
        <v>2</v>
      </c>
      <c r="AD48" s="435">
        <f t="shared" si="43"/>
        <v>2</v>
      </c>
      <c r="AE48" s="435">
        <f t="shared" si="43"/>
        <v>2</v>
      </c>
      <c r="AF48" s="435">
        <f t="shared" si="13"/>
        <v>2</v>
      </c>
      <c r="AG48" s="435">
        <f t="shared" ref="AG48:AG51" si="69">AG47</f>
        <v>2</v>
      </c>
      <c r="AH48" s="435">
        <f t="shared" ref="AH48:AJ64" si="70">AH47</f>
        <v>2</v>
      </c>
      <c r="AI48" s="437">
        <f t="shared" ref="AI48:AJ48" si="71">AI46+1</f>
        <v>3</v>
      </c>
      <c r="AJ48" s="437">
        <f t="shared" si="71"/>
        <v>3</v>
      </c>
      <c r="AK48" s="435">
        <f t="shared" si="64"/>
        <v>3</v>
      </c>
      <c r="AL48" s="435">
        <f t="shared" si="65"/>
        <v>3</v>
      </c>
      <c r="AM48" s="435">
        <f t="shared" si="57"/>
        <v>3</v>
      </c>
      <c r="AN48" s="435">
        <f t="shared" si="58"/>
        <v>3</v>
      </c>
      <c r="AO48" s="435">
        <f t="shared" si="47"/>
        <v>3</v>
      </c>
      <c r="AP48" s="435">
        <f t="shared" si="48"/>
        <v>3</v>
      </c>
      <c r="AQ48" s="435">
        <f t="shared" si="62"/>
        <v>4</v>
      </c>
      <c r="AR48" s="435">
        <f t="shared" si="63"/>
        <v>4</v>
      </c>
      <c r="AS48" s="435">
        <f t="shared" si="67"/>
        <v>5</v>
      </c>
      <c r="AT48" s="435">
        <f t="shared" si="68"/>
        <v>5</v>
      </c>
      <c r="BA48" s="493">
        <v>44876</v>
      </c>
      <c r="BB48" s="494">
        <v>2023</v>
      </c>
    </row>
    <row r="49" spans="2:54" ht="18.75" customHeight="1" x14ac:dyDescent="0.2">
      <c r="B49" s="407">
        <f t="shared" si="59"/>
        <v>20</v>
      </c>
      <c r="C49" s="635" t="s">
        <v>640</v>
      </c>
      <c r="D49" s="635"/>
      <c r="E49" s="421" t="str">
        <f t="shared" si="56"/>
        <v/>
      </c>
      <c r="F49" s="409" t="str">
        <f t="shared" si="52"/>
        <v/>
      </c>
      <c r="G49" s="410">
        <v>2</v>
      </c>
      <c r="H49" s="410">
        <v>8</v>
      </c>
      <c r="I49" s="411">
        <v>1762.2461088</v>
      </c>
      <c r="J49" s="412" t="str">
        <f t="shared" si="53"/>
        <v/>
      </c>
      <c r="K49" s="636" t="str">
        <f t="shared" si="54"/>
        <v/>
      </c>
      <c r="L49" s="637"/>
      <c r="M49" s="469"/>
      <c r="N49" s="396"/>
      <c r="Q49" s="397"/>
      <c r="R49" s="397"/>
      <c r="S49" s="397"/>
      <c r="T49" s="402"/>
      <c r="U49" s="403"/>
      <c r="V49" s="397"/>
      <c r="W49" s="397"/>
      <c r="X49" s="397"/>
      <c r="Y49" s="435">
        <v>40</v>
      </c>
      <c r="Z49" s="435">
        <f t="shared" si="46"/>
        <v>2</v>
      </c>
      <c r="AA49" s="435">
        <f t="shared" si="44"/>
        <v>2</v>
      </c>
      <c r="AB49" s="435">
        <f t="shared" si="44"/>
        <v>2</v>
      </c>
      <c r="AC49" s="435">
        <f t="shared" si="42"/>
        <v>2</v>
      </c>
      <c r="AD49" s="435">
        <f t="shared" si="43"/>
        <v>2</v>
      </c>
      <c r="AE49" s="435">
        <f t="shared" si="43"/>
        <v>2</v>
      </c>
      <c r="AF49" s="435">
        <f t="shared" si="13"/>
        <v>2</v>
      </c>
      <c r="AG49" s="435">
        <f t="shared" si="69"/>
        <v>2</v>
      </c>
      <c r="AH49" s="435">
        <f t="shared" si="70"/>
        <v>2</v>
      </c>
      <c r="AI49" s="435">
        <f t="shared" si="70"/>
        <v>3</v>
      </c>
      <c r="AJ49" s="435">
        <f t="shared" si="70"/>
        <v>3</v>
      </c>
      <c r="AK49" s="435">
        <f t="shared" si="64"/>
        <v>3</v>
      </c>
      <c r="AL49" s="435">
        <f t="shared" si="65"/>
        <v>3</v>
      </c>
      <c r="AM49" s="435">
        <f t="shared" si="57"/>
        <v>3</v>
      </c>
      <c r="AN49" s="435">
        <f t="shared" si="58"/>
        <v>3</v>
      </c>
      <c r="AO49" s="437">
        <f t="shared" ref="AO49:AP49" si="72">AO47+1</f>
        <v>4</v>
      </c>
      <c r="AP49" s="437">
        <f t="shared" si="72"/>
        <v>4</v>
      </c>
      <c r="AQ49" s="435">
        <f t="shared" si="62"/>
        <v>4</v>
      </c>
      <c r="AR49" s="435">
        <f t="shared" si="63"/>
        <v>4</v>
      </c>
      <c r="AS49" s="435">
        <f t="shared" si="67"/>
        <v>5</v>
      </c>
      <c r="AT49" s="435">
        <f t="shared" si="68"/>
        <v>5</v>
      </c>
      <c r="BA49" s="493">
        <v>44877</v>
      </c>
      <c r="BB49" s="494">
        <v>2023</v>
      </c>
    </row>
    <row r="50" spans="2:54" ht="18.75" customHeight="1" x14ac:dyDescent="0.2">
      <c r="B50" s="407">
        <f t="shared" si="59"/>
        <v>21</v>
      </c>
      <c r="C50" s="635" t="s">
        <v>641</v>
      </c>
      <c r="D50" s="635"/>
      <c r="E50" s="421" t="str">
        <f t="shared" si="56"/>
        <v/>
      </c>
      <c r="F50" s="409" t="str">
        <f t="shared" si="52"/>
        <v/>
      </c>
      <c r="G50" s="410">
        <v>2</v>
      </c>
      <c r="H50" s="410">
        <v>8</v>
      </c>
      <c r="I50" s="411">
        <v>1240.0991135999998</v>
      </c>
      <c r="J50" s="412" t="str">
        <f t="shared" si="53"/>
        <v/>
      </c>
      <c r="K50" s="636" t="str">
        <f t="shared" si="54"/>
        <v/>
      </c>
      <c r="L50" s="637"/>
      <c r="M50" s="469"/>
      <c r="N50" s="396"/>
      <c r="Q50" s="397"/>
      <c r="R50" s="397"/>
      <c r="S50" s="397"/>
      <c r="T50" s="402"/>
      <c r="U50" s="403"/>
      <c r="V50" s="397"/>
      <c r="W50" s="397"/>
      <c r="X50" s="397"/>
      <c r="Y50" s="435">
        <v>41</v>
      </c>
      <c r="Z50" s="435">
        <f t="shared" si="46"/>
        <v>2</v>
      </c>
      <c r="AA50" s="435">
        <f t="shared" si="44"/>
        <v>2</v>
      </c>
      <c r="AB50" s="435">
        <f t="shared" si="44"/>
        <v>2</v>
      </c>
      <c r="AC50" s="435">
        <f t="shared" si="42"/>
        <v>2</v>
      </c>
      <c r="AD50" s="435">
        <f t="shared" si="43"/>
        <v>2</v>
      </c>
      <c r="AE50" s="435">
        <f t="shared" si="43"/>
        <v>2</v>
      </c>
      <c r="AF50" s="435">
        <f t="shared" si="13"/>
        <v>2</v>
      </c>
      <c r="AG50" s="435">
        <f t="shared" si="69"/>
        <v>2</v>
      </c>
      <c r="AH50" s="435">
        <f t="shared" si="70"/>
        <v>2</v>
      </c>
      <c r="AI50" s="435">
        <f t="shared" si="70"/>
        <v>3</v>
      </c>
      <c r="AJ50" s="435">
        <f t="shared" si="70"/>
        <v>3</v>
      </c>
      <c r="AK50" s="435">
        <f t="shared" si="64"/>
        <v>3</v>
      </c>
      <c r="AL50" s="435">
        <f t="shared" si="65"/>
        <v>3</v>
      </c>
      <c r="AM50" s="435">
        <f t="shared" si="57"/>
        <v>3</v>
      </c>
      <c r="AN50" s="435">
        <f t="shared" si="58"/>
        <v>3</v>
      </c>
      <c r="AO50" s="435">
        <f t="shared" ref="AO50:AO61" si="73">AO49</f>
        <v>4</v>
      </c>
      <c r="AP50" s="435">
        <f t="shared" ref="AP50:AP61" si="74">AP49</f>
        <v>4</v>
      </c>
      <c r="AQ50" s="435">
        <f t="shared" si="62"/>
        <v>4</v>
      </c>
      <c r="AR50" s="435">
        <f t="shared" si="63"/>
        <v>4</v>
      </c>
      <c r="AS50" s="435">
        <f t="shared" si="67"/>
        <v>5</v>
      </c>
      <c r="AT50" s="435">
        <f t="shared" si="68"/>
        <v>5</v>
      </c>
      <c r="BA50" s="493">
        <v>44878</v>
      </c>
      <c r="BB50" s="494">
        <v>2023</v>
      </c>
    </row>
    <row r="51" spans="2:54" ht="18.75" customHeight="1" x14ac:dyDescent="0.2">
      <c r="B51" s="407">
        <f t="shared" si="59"/>
        <v>22</v>
      </c>
      <c r="C51" s="635" t="s">
        <v>642</v>
      </c>
      <c r="D51" s="635"/>
      <c r="E51" s="421" t="str">
        <f>IF(E50="","",ROUNDUP(E50/1.5,0))</f>
        <v/>
      </c>
      <c r="F51" s="409" t="str">
        <f t="shared" si="52"/>
        <v/>
      </c>
      <c r="G51" s="410">
        <v>2</v>
      </c>
      <c r="H51" s="410">
        <v>7</v>
      </c>
      <c r="I51" s="411">
        <v>1223.1318369599999</v>
      </c>
      <c r="J51" s="412" t="str">
        <f t="shared" si="53"/>
        <v/>
      </c>
      <c r="K51" s="636" t="str">
        <f t="shared" si="54"/>
        <v/>
      </c>
      <c r="L51" s="637"/>
      <c r="M51" s="469"/>
      <c r="N51" s="396"/>
      <c r="Q51" s="397"/>
      <c r="R51" s="397"/>
      <c r="S51" s="397"/>
      <c r="T51" s="402"/>
      <c r="U51" s="403"/>
      <c r="V51" s="397"/>
      <c r="W51" s="397"/>
      <c r="X51" s="397"/>
      <c r="Y51" s="435">
        <v>42</v>
      </c>
      <c r="Z51" s="435">
        <f t="shared" si="46"/>
        <v>2</v>
      </c>
      <c r="AA51" s="435">
        <f t="shared" si="44"/>
        <v>2</v>
      </c>
      <c r="AB51" s="435">
        <f t="shared" si="44"/>
        <v>2</v>
      </c>
      <c r="AC51" s="435">
        <f t="shared" si="42"/>
        <v>2</v>
      </c>
      <c r="AD51" s="435">
        <f t="shared" si="43"/>
        <v>2</v>
      </c>
      <c r="AE51" s="435">
        <f t="shared" si="43"/>
        <v>2</v>
      </c>
      <c r="AF51" s="435">
        <f t="shared" si="13"/>
        <v>2</v>
      </c>
      <c r="AG51" s="435">
        <f t="shared" si="69"/>
        <v>2</v>
      </c>
      <c r="AH51" s="435">
        <f t="shared" si="70"/>
        <v>2</v>
      </c>
      <c r="AI51" s="435">
        <f t="shared" si="70"/>
        <v>3</v>
      </c>
      <c r="AJ51" s="435">
        <f t="shared" si="70"/>
        <v>3</v>
      </c>
      <c r="AK51" s="435">
        <f t="shared" si="64"/>
        <v>3</v>
      </c>
      <c r="AL51" s="435">
        <f t="shared" si="65"/>
        <v>3</v>
      </c>
      <c r="AM51" s="435">
        <f t="shared" si="57"/>
        <v>3</v>
      </c>
      <c r="AN51" s="435">
        <f t="shared" si="58"/>
        <v>3</v>
      </c>
      <c r="AO51" s="435">
        <f t="shared" si="73"/>
        <v>4</v>
      </c>
      <c r="AP51" s="435">
        <f t="shared" si="74"/>
        <v>4</v>
      </c>
      <c r="AQ51" s="435">
        <f t="shared" si="62"/>
        <v>4</v>
      </c>
      <c r="AR51" s="435">
        <f t="shared" si="63"/>
        <v>4</v>
      </c>
      <c r="AS51" s="435">
        <f t="shared" si="67"/>
        <v>5</v>
      </c>
      <c r="AT51" s="435">
        <f t="shared" si="68"/>
        <v>5</v>
      </c>
      <c r="BA51" s="493">
        <v>44879</v>
      </c>
      <c r="BB51" s="494">
        <v>2023</v>
      </c>
    </row>
    <row r="52" spans="2:54" ht="18.75" customHeight="1" x14ac:dyDescent="0.2">
      <c r="B52" s="407">
        <f t="shared" si="59"/>
        <v>23</v>
      </c>
      <c r="C52" s="635" t="s">
        <v>643</v>
      </c>
      <c r="D52" s="635"/>
      <c r="E52" s="421" t="str">
        <f>IF(E51="","",ROUNDUP(E51/2,0))</f>
        <v/>
      </c>
      <c r="F52" s="409" t="str">
        <f t="shared" si="52"/>
        <v/>
      </c>
      <c r="G52" s="410">
        <v>2</v>
      </c>
      <c r="H52" s="410">
        <v>7</v>
      </c>
      <c r="I52" s="411">
        <v>1223.1318369599999</v>
      </c>
      <c r="J52" s="412" t="str">
        <f t="shared" si="53"/>
        <v/>
      </c>
      <c r="K52" s="636" t="str">
        <f t="shared" si="54"/>
        <v/>
      </c>
      <c r="L52" s="637"/>
      <c r="M52" s="469"/>
      <c r="N52" s="396"/>
      <c r="Q52" s="397"/>
      <c r="R52" s="397"/>
      <c r="S52" s="397"/>
      <c r="T52" s="402"/>
      <c r="U52" s="403"/>
      <c r="V52" s="397"/>
      <c r="W52" s="397"/>
      <c r="X52" s="397"/>
      <c r="Y52" s="435">
        <v>43</v>
      </c>
      <c r="Z52" s="435">
        <f t="shared" si="46"/>
        <v>2</v>
      </c>
      <c r="AA52" s="435">
        <f t="shared" ref="AA52:AA59" si="75">AA51</f>
        <v>2</v>
      </c>
      <c r="AB52" s="435">
        <f t="shared" ref="AB52:AB59" si="76">AB51</f>
        <v>2</v>
      </c>
      <c r="AC52" s="435">
        <f t="shared" si="42"/>
        <v>2</v>
      </c>
      <c r="AD52" s="435">
        <f t="shared" si="43"/>
        <v>2</v>
      </c>
      <c r="AE52" s="435">
        <f t="shared" si="43"/>
        <v>2</v>
      </c>
      <c r="AF52" s="437">
        <f>AF50+1</f>
        <v>3</v>
      </c>
      <c r="AG52" s="437">
        <f t="shared" ref="AG52:AH52" si="77">AG50+1</f>
        <v>3</v>
      </c>
      <c r="AH52" s="437">
        <f t="shared" si="77"/>
        <v>3</v>
      </c>
      <c r="AI52" s="435">
        <f t="shared" si="70"/>
        <v>3</v>
      </c>
      <c r="AJ52" s="435">
        <f t="shared" si="70"/>
        <v>3</v>
      </c>
      <c r="AK52" s="435">
        <f t="shared" si="64"/>
        <v>3</v>
      </c>
      <c r="AL52" s="435">
        <f t="shared" si="65"/>
        <v>3</v>
      </c>
      <c r="AM52" s="435">
        <f t="shared" si="57"/>
        <v>3</v>
      </c>
      <c r="AN52" s="435">
        <f t="shared" si="58"/>
        <v>3</v>
      </c>
      <c r="AO52" s="435">
        <f t="shared" si="73"/>
        <v>4</v>
      </c>
      <c r="AP52" s="435">
        <f t="shared" si="74"/>
        <v>4</v>
      </c>
      <c r="AQ52" s="435">
        <f t="shared" si="62"/>
        <v>4</v>
      </c>
      <c r="AR52" s="435">
        <f t="shared" si="63"/>
        <v>4</v>
      </c>
      <c r="AS52" s="435">
        <f t="shared" si="67"/>
        <v>5</v>
      </c>
      <c r="AT52" s="435">
        <f t="shared" si="68"/>
        <v>5</v>
      </c>
      <c r="BA52" s="493">
        <v>44880</v>
      </c>
      <c r="BB52" s="494">
        <v>2023</v>
      </c>
    </row>
    <row r="53" spans="2:54" ht="18.75" customHeight="1" x14ac:dyDescent="0.2">
      <c r="B53" s="407">
        <f t="shared" si="59"/>
        <v>24</v>
      </c>
      <c r="C53" s="635" t="s">
        <v>644</v>
      </c>
      <c r="D53" s="635"/>
      <c r="E53" s="421" t="str">
        <f>E51</f>
        <v/>
      </c>
      <c r="F53" s="409" t="str">
        <f t="shared" si="52"/>
        <v/>
      </c>
      <c r="G53" s="410">
        <v>2</v>
      </c>
      <c r="H53" s="410">
        <v>7</v>
      </c>
      <c r="I53" s="411">
        <v>1223.1318369599999</v>
      </c>
      <c r="J53" s="412" t="str">
        <f t="shared" si="53"/>
        <v/>
      </c>
      <c r="K53" s="636" t="str">
        <f>IF(F53="","",F53*J53)</f>
        <v/>
      </c>
      <c r="L53" s="637"/>
      <c r="M53" s="469"/>
      <c r="N53" s="396"/>
      <c r="Q53" s="397"/>
      <c r="R53" s="397"/>
      <c r="S53" s="397"/>
      <c r="T53" s="402"/>
      <c r="U53" s="403"/>
      <c r="V53" s="397"/>
      <c r="W53" s="397"/>
      <c r="X53" s="397"/>
      <c r="Y53" s="435">
        <v>44</v>
      </c>
      <c r="Z53" s="435">
        <f t="shared" si="46"/>
        <v>2</v>
      </c>
      <c r="AA53" s="435">
        <f t="shared" si="75"/>
        <v>2</v>
      </c>
      <c r="AB53" s="435">
        <f t="shared" si="76"/>
        <v>2</v>
      </c>
      <c r="AC53" s="435">
        <f t="shared" si="42"/>
        <v>2</v>
      </c>
      <c r="AD53" s="435">
        <f t="shared" si="43"/>
        <v>2</v>
      </c>
      <c r="AE53" s="435">
        <f t="shared" si="43"/>
        <v>2</v>
      </c>
      <c r="AF53" s="435">
        <f>AF52</f>
        <v>3</v>
      </c>
      <c r="AG53" s="435">
        <f t="shared" ref="AG53:AJ68" si="78">AG52</f>
        <v>3</v>
      </c>
      <c r="AH53" s="435">
        <f t="shared" si="78"/>
        <v>3</v>
      </c>
      <c r="AI53" s="435">
        <f t="shared" si="70"/>
        <v>3</v>
      </c>
      <c r="AJ53" s="435">
        <f t="shared" si="70"/>
        <v>3</v>
      </c>
      <c r="AK53" s="435">
        <f t="shared" si="64"/>
        <v>3</v>
      </c>
      <c r="AL53" s="435">
        <f t="shared" si="65"/>
        <v>3</v>
      </c>
      <c r="AM53" s="435">
        <f t="shared" si="57"/>
        <v>3</v>
      </c>
      <c r="AN53" s="435">
        <f t="shared" si="58"/>
        <v>3</v>
      </c>
      <c r="AO53" s="435">
        <f t="shared" si="73"/>
        <v>4</v>
      </c>
      <c r="AP53" s="435">
        <f t="shared" si="74"/>
        <v>4</v>
      </c>
      <c r="AQ53" s="435">
        <f t="shared" si="62"/>
        <v>4</v>
      </c>
      <c r="AR53" s="435">
        <f t="shared" si="63"/>
        <v>4</v>
      </c>
      <c r="AS53" s="435">
        <f t="shared" si="67"/>
        <v>5</v>
      </c>
      <c r="AT53" s="435">
        <f t="shared" si="68"/>
        <v>5</v>
      </c>
      <c r="BA53" s="493">
        <v>44881</v>
      </c>
      <c r="BB53" s="494">
        <v>2023</v>
      </c>
    </row>
    <row r="54" spans="2:54" ht="18.75" customHeight="1" x14ac:dyDescent="0.2">
      <c r="B54" s="424">
        <f t="shared" si="59"/>
        <v>25</v>
      </c>
      <c r="C54" s="645" t="s">
        <v>645</v>
      </c>
      <c r="D54" s="645"/>
      <c r="E54" s="421" t="str">
        <f>IF(E40="","",3)</f>
        <v/>
      </c>
      <c r="F54" s="422" t="str">
        <f>IF(E54="","",E54)</f>
        <v/>
      </c>
      <c r="G54" s="425">
        <v>2</v>
      </c>
      <c r="H54" s="425">
        <v>7</v>
      </c>
      <c r="I54" s="411">
        <v>1223.1318369599999</v>
      </c>
      <c r="J54" s="412" t="str">
        <f t="shared" si="53"/>
        <v/>
      </c>
      <c r="K54" s="636" t="str">
        <f>IF(F54="","",F54*J54)</f>
        <v/>
      </c>
      <c r="L54" s="637"/>
      <c r="M54" s="469"/>
      <c r="N54" s="396"/>
      <c r="Q54" s="397"/>
      <c r="R54" s="397"/>
      <c r="S54" s="397"/>
      <c r="T54" s="402"/>
      <c r="U54" s="403"/>
      <c r="V54" s="397"/>
      <c r="W54" s="397"/>
      <c r="X54" s="397"/>
      <c r="Y54" s="435">
        <v>45</v>
      </c>
      <c r="Z54" s="435">
        <f t="shared" si="46"/>
        <v>2</v>
      </c>
      <c r="AA54" s="435">
        <f t="shared" si="75"/>
        <v>2</v>
      </c>
      <c r="AB54" s="435">
        <f t="shared" si="76"/>
        <v>2</v>
      </c>
      <c r="AC54" s="435">
        <f t="shared" si="42"/>
        <v>2</v>
      </c>
      <c r="AD54" s="435">
        <f t="shared" si="43"/>
        <v>2</v>
      </c>
      <c r="AE54" s="435">
        <f t="shared" si="43"/>
        <v>2</v>
      </c>
      <c r="AF54" s="435">
        <f t="shared" si="13"/>
        <v>3</v>
      </c>
      <c r="AG54" s="435">
        <f t="shared" si="78"/>
        <v>3</v>
      </c>
      <c r="AH54" s="435">
        <f t="shared" si="78"/>
        <v>3</v>
      </c>
      <c r="AI54" s="435">
        <f t="shared" si="70"/>
        <v>3</v>
      </c>
      <c r="AJ54" s="435">
        <f t="shared" si="70"/>
        <v>3</v>
      </c>
      <c r="AK54" s="435">
        <f t="shared" si="64"/>
        <v>3</v>
      </c>
      <c r="AL54" s="435">
        <f t="shared" si="65"/>
        <v>3</v>
      </c>
      <c r="AM54" s="435">
        <f t="shared" si="57"/>
        <v>3</v>
      </c>
      <c r="AN54" s="435">
        <f t="shared" si="58"/>
        <v>3</v>
      </c>
      <c r="AO54" s="435">
        <f t="shared" si="73"/>
        <v>4</v>
      </c>
      <c r="AP54" s="435">
        <f t="shared" si="74"/>
        <v>4</v>
      </c>
      <c r="AQ54" s="437">
        <f t="shared" ref="AQ54:AR54" si="79">AQ52+1</f>
        <v>5</v>
      </c>
      <c r="AR54" s="437">
        <f t="shared" si="79"/>
        <v>5</v>
      </c>
      <c r="AS54" s="435">
        <f t="shared" si="67"/>
        <v>5</v>
      </c>
      <c r="AT54" s="435">
        <f t="shared" si="68"/>
        <v>5</v>
      </c>
      <c r="BA54" s="493">
        <v>44882</v>
      </c>
      <c r="BB54" s="494">
        <v>2023</v>
      </c>
    </row>
    <row r="55" spans="2:54" ht="18.75" customHeight="1" x14ac:dyDescent="0.2">
      <c r="B55" s="417" t="s">
        <v>646</v>
      </c>
      <c r="C55" s="418"/>
      <c r="D55" s="418"/>
      <c r="E55" s="418"/>
      <c r="F55" s="419"/>
      <c r="G55" s="418"/>
      <c r="H55" s="418"/>
      <c r="I55" s="418"/>
      <c r="J55" s="418"/>
      <c r="K55" s="418"/>
      <c r="L55" s="420"/>
      <c r="M55" s="469"/>
      <c r="N55" s="396"/>
      <c r="Q55" s="397"/>
      <c r="R55" s="397"/>
      <c r="S55" s="397"/>
      <c r="T55" s="402"/>
      <c r="U55" s="403"/>
      <c r="V55" s="397"/>
      <c r="W55" s="397"/>
      <c r="X55" s="397"/>
      <c r="Y55" s="435">
        <v>46</v>
      </c>
      <c r="Z55" s="435">
        <f t="shared" si="46"/>
        <v>2</v>
      </c>
      <c r="AA55" s="435">
        <f t="shared" si="75"/>
        <v>2</v>
      </c>
      <c r="AB55" s="435">
        <f t="shared" si="76"/>
        <v>2</v>
      </c>
      <c r="AC55" s="435">
        <f t="shared" si="42"/>
        <v>2</v>
      </c>
      <c r="AD55" s="435">
        <f t="shared" si="43"/>
        <v>2</v>
      </c>
      <c r="AE55" s="435">
        <f t="shared" si="43"/>
        <v>2</v>
      </c>
      <c r="AF55" s="435">
        <f t="shared" si="13"/>
        <v>3</v>
      </c>
      <c r="AG55" s="435">
        <f t="shared" si="78"/>
        <v>3</v>
      </c>
      <c r="AH55" s="435">
        <f t="shared" si="78"/>
        <v>3</v>
      </c>
      <c r="AI55" s="435">
        <f t="shared" si="70"/>
        <v>3</v>
      </c>
      <c r="AJ55" s="435">
        <f t="shared" si="70"/>
        <v>3</v>
      </c>
      <c r="AK55" s="435">
        <f t="shared" si="64"/>
        <v>3</v>
      </c>
      <c r="AL55" s="435">
        <f t="shared" si="65"/>
        <v>3</v>
      </c>
      <c r="AM55" s="437">
        <f t="shared" ref="AM55:AN55" si="80">AM53+1</f>
        <v>4</v>
      </c>
      <c r="AN55" s="437">
        <f t="shared" si="80"/>
        <v>4</v>
      </c>
      <c r="AO55" s="435">
        <f t="shared" si="73"/>
        <v>4</v>
      </c>
      <c r="AP55" s="435">
        <f t="shared" si="74"/>
        <v>4</v>
      </c>
      <c r="AQ55" s="435">
        <f t="shared" ref="AQ55:AQ64" si="81">AQ54</f>
        <v>5</v>
      </c>
      <c r="AR55" s="435">
        <f t="shared" ref="AR55:AR64" si="82">AR54</f>
        <v>5</v>
      </c>
      <c r="AS55" s="437">
        <f t="shared" ref="AS55:AT55" si="83">AS53+1</f>
        <v>6</v>
      </c>
      <c r="AT55" s="437">
        <f t="shared" si="83"/>
        <v>6</v>
      </c>
      <c r="BA55" s="493">
        <v>44883</v>
      </c>
      <c r="BB55" s="494">
        <v>2023</v>
      </c>
    </row>
    <row r="56" spans="2:54" ht="18.75" customHeight="1" x14ac:dyDescent="0.2">
      <c r="B56" s="407">
        <v>26</v>
      </c>
      <c r="C56" s="635" t="s">
        <v>647</v>
      </c>
      <c r="D56" s="635"/>
      <c r="E56" s="421" t="str">
        <f>IF('CARROS RODOVIARIOS'!O5="","",1)</f>
        <v/>
      </c>
      <c r="F56" s="409" t="str">
        <f t="shared" si="52"/>
        <v/>
      </c>
      <c r="G56" s="410">
        <v>1</v>
      </c>
      <c r="H56" s="410">
        <v>8</v>
      </c>
      <c r="I56" s="411">
        <v>4568.7862079999995</v>
      </c>
      <c r="J56" s="412" t="str">
        <f t="shared" ref="J56:J69" si="84">IF(E56="","",I56)</f>
        <v/>
      </c>
      <c r="K56" s="636" t="str">
        <f t="shared" ref="K56:K68" si="85">IF(F56="","",F56*J56)</f>
        <v/>
      </c>
      <c r="L56" s="637"/>
      <c r="M56" s="469"/>
      <c r="N56" s="396"/>
      <c r="Q56" s="397"/>
      <c r="R56" s="397"/>
      <c r="S56" s="397"/>
      <c r="T56" s="402"/>
      <c r="U56" s="403"/>
      <c r="V56" s="397"/>
      <c r="W56" s="397"/>
      <c r="X56" s="397"/>
      <c r="Y56" s="435">
        <v>47</v>
      </c>
      <c r="Z56" s="435">
        <f t="shared" si="46"/>
        <v>2</v>
      </c>
      <c r="AA56" s="435">
        <f t="shared" si="75"/>
        <v>2</v>
      </c>
      <c r="AB56" s="435">
        <f t="shared" si="76"/>
        <v>2</v>
      </c>
      <c r="AC56" s="435">
        <f t="shared" si="42"/>
        <v>2</v>
      </c>
      <c r="AD56" s="435">
        <f t="shared" si="43"/>
        <v>2</v>
      </c>
      <c r="AE56" s="435">
        <f t="shared" si="43"/>
        <v>2</v>
      </c>
      <c r="AF56" s="435">
        <f t="shared" si="13"/>
        <v>3</v>
      </c>
      <c r="AG56" s="435">
        <f t="shared" si="78"/>
        <v>3</v>
      </c>
      <c r="AH56" s="435">
        <f t="shared" si="78"/>
        <v>3</v>
      </c>
      <c r="AI56" s="435">
        <f t="shared" si="70"/>
        <v>3</v>
      </c>
      <c r="AJ56" s="435">
        <f t="shared" si="70"/>
        <v>3</v>
      </c>
      <c r="AK56" s="435">
        <f t="shared" si="64"/>
        <v>3</v>
      </c>
      <c r="AL56" s="435">
        <f t="shared" si="65"/>
        <v>3</v>
      </c>
      <c r="AM56" s="435">
        <f t="shared" ref="AM56:AM69" si="86">AM55</f>
        <v>4</v>
      </c>
      <c r="AN56" s="435">
        <f t="shared" ref="AN56:AN69" si="87">AN55</f>
        <v>4</v>
      </c>
      <c r="AO56" s="435">
        <f t="shared" si="73"/>
        <v>4</v>
      </c>
      <c r="AP56" s="435">
        <f t="shared" si="74"/>
        <v>4</v>
      </c>
      <c r="AQ56" s="435">
        <f t="shared" si="81"/>
        <v>5</v>
      </c>
      <c r="AR56" s="435">
        <f t="shared" si="82"/>
        <v>5</v>
      </c>
      <c r="AS56" s="435">
        <f t="shared" ref="AS56:AS63" si="88">AS55</f>
        <v>6</v>
      </c>
      <c r="AT56" s="435">
        <f t="shared" ref="AT56:AT63" si="89">AT55</f>
        <v>6</v>
      </c>
      <c r="BA56" s="493">
        <v>44884</v>
      </c>
      <c r="BB56" s="494">
        <v>2023</v>
      </c>
    </row>
    <row r="57" spans="2:54" ht="18.75" customHeight="1" x14ac:dyDescent="0.2">
      <c r="B57" s="407">
        <f t="shared" ref="B57:B67" si="90">B56+1</f>
        <v>27</v>
      </c>
      <c r="C57" s="635" t="s">
        <v>648</v>
      </c>
      <c r="D57" s="635"/>
      <c r="E57" s="421" t="str">
        <f>E56</f>
        <v/>
      </c>
      <c r="F57" s="409" t="str">
        <f t="shared" si="52"/>
        <v/>
      </c>
      <c r="G57" s="410">
        <v>1</v>
      </c>
      <c r="H57" s="410">
        <v>8</v>
      </c>
      <c r="I57" s="411">
        <v>4568.7862079999995</v>
      </c>
      <c r="J57" s="412" t="str">
        <f t="shared" si="84"/>
        <v/>
      </c>
      <c r="K57" s="636" t="str">
        <f t="shared" si="85"/>
        <v/>
      </c>
      <c r="L57" s="637"/>
      <c r="M57" s="469"/>
      <c r="N57" s="396"/>
      <c r="Q57" s="397"/>
      <c r="R57" s="397"/>
      <c r="S57" s="397"/>
      <c r="T57" s="402"/>
      <c r="U57" s="403"/>
      <c r="V57" s="397"/>
      <c r="W57" s="397"/>
      <c r="X57" s="397"/>
      <c r="Y57" s="435">
        <v>48</v>
      </c>
      <c r="Z57" s="435">
        <f t="shared" si="46"/>
        <v>2</v>
      </c>
      <c r="AA57" s="435">
        <f t="shared" si="75"/>
        <v>2</v>
      </c>
      <c r="AB57" s="435">
        <f t="shared" si="76"/>
        <v>2</v>
      </c>
      <c r="AC57" s="437">
        <f>AC55+1</f>
        <v>3</v>
      </c>
      <c r="AD57" s="437">
        <f>AD55+1</f>
        <v>3</v>
      </c>
      <c r="AE57" s="437">
        <f>AE55+1</f>
        <v>3</v>
      </c>
      <c r="AF57" s="435">
        <f t="shared" si="13"/>
        <v>3</v>
      </c>
      <c r="AG57" s="435">
        <f t="shared" si="78"/>
        <v>3</v>
      </c>
      <c r="AH57" s="435">
        <f t="shared" si="78"/>
        <v>3</v>
      </c>
      <c r="AI57" s="435">
        <f t="shared" si="70"/>
        <v>3</v>
      </c>
      <c r="AJ57" s="435">
        <f t="shared" si="70"/>
        <v>3</v>
      </c>
      <c r="AK57" s="435">
        <f t="shared" si="64"/>
        <v>3</v>
      </c>
      <c r="AL57" s="435">
        <f t="shared" si="65"/>
        <v>3</v>
      </c>
      <c r="AM57" s="435">
        <f t="shared" si="86"/>
        <v>4</v>
      </c>
      <c r="AN57" s="435">
        <f t="shared" si="87"/>
        <v>4</v>
      </c>
      <c r="AO57" s="435">
        <f t="shared" si="73"/>
        <v>4</v>
      </c>
      <c r="AP57" s="435">
        <f t="shared" si="74"/>
        <v>4</v>
      </c>
      <c r="AQ57" s="435">
        <f t="shared" si="81"/>
        <v>5</v>
      </c>
      <c r="AR57" s="435">
        <f t="shared" si="82"/>
        <v>5</v>
      </c>
      <c r="AS57" s="435">
        <f t="shared" si="88"/>
        <v>6</v>
      </c>
      <c r="AT57" s="435">
        <f t="shared" si="89"/>
        <v>6</v>
      </c>
      <c r="BA57" s="493">
        <v>44885</v>
      </c>
      <c r="BB57" s="494">
        <v>2023</v>
      </c>
    </row>
    <row r="58" spans="2:54" ht="18.75" customHeight="1" x14ac:dyDescent="0.2">
      <c r="B58" s="407">
        <f t="shared" si="90"/>
        <v>28</v>
      </c>
      <c r="C58" s="635" t="s">
        <v>649</v>
      </c>
      <c r="D58" s="635"/>
      <c r="E58" s="421" t="str">
        <f t="shared" ref="E58:E59" si="91">E57</f>
        <v/>
      </c>
      <c r="F58" s="409" t="str">
        <f t="shared" si="52"/>
        <v/>
      </c>
      <c r="G58" s="410">
        <v>1</v>
      </c>
      <c r="H58" s="410">
        <v>8</v>
      </c>
      <c r="I58" s="411">
        <v>4829.8597055999999</v>
      </c>
      <c r="J58" s="412" t="str">
        <f t="shared" si="84"/>
        <v/>
      </c>
      <c r="K58" s="636" t="str">
        <f t="shared" si="85"/>
        <v/>
      </c>
      <c r="L58" s="637"/>
      <c r="M58" s="469"/>
      <c r="N58" s="396"/>
      <c r="Q58" s="397"/>
      <c r="R58" s="397"/>
      <c r="S58" s="397"/>
      <c r="T58" s="402"/>
      <c r="U58" s="403"/>
      <c r="V58" s="397"/>
      <c r="W58" s="397"/>
      <c r="X58" s="397"/>
      <c r="Y58" s="435">
        <v>49</v>
      </c>
      <c r="Z58" s="435">
        <f t="shared" si="46"/>
        <v>2</v>
      </c>
      <c r="AA58" s="435">
        <f t="shared" si="75"/>
        <v>2</v>
      </c>
      <c r="AB58" s="435">
        <f t="shared" si="76"/>
        <v>2</v>
      </c>
      <c r="AC58" s="435">
        <f t="shared" ref="AC58:AC80" si="92">AC57</f>
        <v>3</v>
      </c>
      <c r="AD58" s="435">
        <f t="shared" ref="AD58:AF80" si="93">AD57</f>
        <v>3</v>
      </c>
      <c r="AE58" s="435">
        <f t="shared" si="93"/>
        <v>3</v>
      </c>
      <c r="AF58" s="435">
        <f t="shared" si="13"/>
        <v>3</v>
      </c>
      <c r="AG58" s="435">
        <f t="shared" si="78"/>
        <v>3</v>
      </c>
      <c r="AH58" s="435">
        <f t="shared" si="78"/>
        <v>3</v>
      </c>
      <c r="AI58" s="435">
        <f t="shared" si="70"/>
        <v>3</v>
      </c>
      <c r="AJ58" s="435">
        <f t="shared" si="70"/>
        <v>3</v>
      </c>
      <c r="AK58" s="435">
        <f t="shared" si="64"/>
        <v>3</v>
      </c>
      <c r="AL58" s="435">
        <f t="shared" si="65"/>
        <v>3</v>
      </c>
      <c r="AM58" s="435">
        <f t="shared" si="86"/>
        <v>4</v>
      </c>
      <c r="AN58" s="435">
        <f t="shared" si="87"/>
        <v>4</v>
      </c>
      <c r="AO58" s="435">
        <f t="shared" si="73"/>
        <v>4</v>
      </c>
      <c r="AP58" s="435">
        <f t="shared" si="74"/>
        <v>4</v>
      </c>
      <c r="AQ58" s="435">
        <f t="shared" si="81"/>
        <v>5</v>
      </c>
      <c r="AR58" s="435">
        <f t="shared" si="82"/>
        <v>5</v>
      </c>
      <c r="AS58" s="435">
        <f t="shared" si="88"/>
        <v>6</v>
      </c>
      <c r="AT58" s="435">
        <f t="shared" si="89"/>
        <v>6</v>
      </c>
      <c r="BA58" s="493">
        <v>44886</v>
      </c>
      <c r="BB58" s="494">
        <v>2023</v>
      </c>
    </row>
    <row r="59" spans="2:54" ht="18.75" customHeight="1" x14ac:dyDescent="0.2">
      <c r="B59" s="407">
        <f t="shared" si="90"/>
        <v>29</v>
      </c>
      <c r="C59" s="635" t="s">
        <v>650</v>
      </c>
      <c r="D59" s="635"/>
      <c r="E59" s="421" t="str">
        <f t="shared" si="91"/>
        <v/>
      </c>
      <c r="F59" s="409" t="str">
        <f t="shared" si="52"/>
        <v/>
      </c>
      <c r="G59" s="410">
        <v>1</v>
      </c>
      <c r="H59" s="410">
        <v>8</v>
      </c>
      <c r="I59" s="411">
        <v>4829.8597055999999</v>
      </c>
      <c r="J59" s="412" t="str">
        <f t="shared" si="84"/>
        <v/>
      </c>
      <c r="K59" s="636" t="str">
        <f t="shared" si="85"/>
        <v/>
      </c>
      <c r="L59" s="637"/>
      <c r="M59" s="469"/>
      <c r="N59" s="396"/>
      <c r="Q59" s="397"/>
      <c r="R59" s="397"/>
      <c r="S59" s="397"/>
      <c r="T59" s="402"/>
      <c r="U59" s="403"/>
      <c r="V59" s="397"/>
      <c r="W59" s="397"/>
      <c r="X59" s="397"/>
      <c r="Y59" s="435">
        <v>50</v>
      </c>
      <c r="Z59" s="435">
        <f t="shared" si="46"/>
        <v>2</v>
      </c>
      <c r="AA59" s="435">
        <f t="shared" si="75"/>
        <v>2</v>
      </c>
      <c r="AB59" s="435">
        <f t="shared" si="76"/>
        <v>2</v>
      </c>
      <c r="AC59" s="435">
        <f t="shared" si="92"/>
        <v>3</v>
      </c>
      <c r="AD59" s="435">
        <f t="shared" si="93"/>
        <v>3</v>
      </c>
      <c r="AE59" s="435">
        <f t="shared" si="93"/>
        <v>3</v>
      </c>
      <c r="AF59" s="435">
        <f t="shared" si="13"/>
        <v>3</v>
      </c>
      <c r="AG59" s="435">
        <f t="shared" si="78"/>
        <v>3</v>
      </c>
      <c r="AH59" s="435">
        <f t="shared" si="78"/>
        <v>3</v>
      </c>
      <c r="AI59" s="435">
        <f t="shared" si="70"/>
        <v>3</v>
      </c>
      <c r="AJ59" s="435">
        <f t="shared" si="70"/>
        <v>3</v>
      </c>
      <c r="AK59" s="435">
        <f t="shared" si="64"/>
        <v>3</v>
      </c>
      <c r="AL59" s="435">
        <f t="shared" si="65"/>
        <v>3</v>
      </c>
      <c r="AM59" s="435">
        <f t="shared" si="86"/>
        <v>4</v>
      </c>
      <c r="AN59" s="435">
        <f t="shared" si="87"/>
        <v>4</v>
      </c>
      <c r="AO59" s="435">
        <f t="shared" si="73"/>
        <v>4</v>
      </c>
      <c r="AP59" s="435">
        <f t="shared" si="74"/>
        <v>4</v>
      </c>
      <c r="AQ59" s="435">
        <f t="shared" si="81"/>
        <v>5</v>
      </c>
      <c r="AR59" s="435">
        <f t="shared" si="82"/>
        <v>5</v>
      </c>
      <c r="AS59" s="435">
        <f t="shared" si="88"/>
        <v>6</v>
      </c>
      <c r="AT59" s="435">
        <f t="shared" si="89"/>
        <v>6</v>
      </c>
      <c r="BA59" s="493">
        <v>44887</v>
      </c>
      <c r="BB59" s="494">
        <v>2023</v>
      </c>
    </row>
    <row r="60" spans="2:54" ht="18.75" customHeight="1" x14ac:dyDescent="0.2">
      <c r="B60" s="407">
        <f t="shared" si="90"/>
        <v>30</v>
      </c>
      <c r="C60" s="635" t="s">
        <v>651</v>
      </c>
      <c r="D60" s="635"/>
      <c r="E60" s="421" t="str">
        <f>IF('CARROS RODOVIARIOS'!O5="","",2)</f>
        <v/>
      </c>
      <c r="F60" s="409" t="str">
        <f t="shared" si="52"/>
        <v/>
      </c>
      <c r="G60" s="410">
        <v>1</v>
      </c>
      <c r="H60" s="410">
        <v>8</v>
      </c>
      <c r="I60" s="411">
        <v>2349.6614783999999</v>
      </c>
      <c r="J60" s="412" t="str">
        <f t="shared" si="84"/>
        <v/>
      </c>
      <c r="K60" s="636" t="str">
        <f t="shared" si="85"/>
        <v/>
      </c>
      <c r="L60" s="637"/>
      <c r="M60" s="469"/>
      <c r="N60" s="396"/>
      <c r="Q60" s="397"/>
      <c r="R60" s="397"/>
      <c r="S60" s="397"/>
      <c r="T60" s="402"/>
      <c r="U60" s="403"/>
      <c r="V60" s="397"/>
      <c r="W60" s="397"/>
      <c r="X60" s="397"/>
      <c r="Y60" s="435">
        <v>51</v>
      </c>
      <c r="Z60" s="437">
        <f t="shared" ref="Z60" si="94">Z59+1</f>
        <v>3</v>
      </c>
      <c r="AA60" s="437">
        <f t="shared" ref="AA60" si="95">AA59+1</f>
        <v>3</v>
      </c>
      <c r="AB60" s="437">
        <f t="shared" ref="AB60" si="96">AB59+1</f>
        <v>3</v>
      </c>
      <c r="AC60" s="435">
        <f t="shared" si="92"/>
        <v>3</v>
      </c>
      <c r="AD60" s="435">
        <f t="shared" si="93"/>
        <v>3</v>
      </c>
      <c r="AE60" s="435">
        <f t="shared" si="93"/>
        <v>3</v>
      </c>
      <c r="AF60" s="435">
        <f t="shared" si="13"/>
        <v>3</v>
      </c>
      <c r="AG60" s="435">
        <f t="shared" si="78"/>
        <v>3</v>
      </c>
      <c r="AH60" s="435">
        <f t="shared" si="78"/>
        <v>3</v>
      </c>
      <c r="AI60" s="435">
        <f t="shared" si="70"/>
        <v>3</v>
      </c>
      <c r="AJ60" s="435">
        <f t="shared" si="70"/>
        <v>3</v>
      </c>
      <c r="AK60" s="435">
        <f t="shared" si="64"/>
        <v>3</v>
      </c>
      <c r="AL60" s="435">
        <f t="shared" si="65"/>
        <v>3</v>
      </c>
      <c r="AM60" s="435">
        <f t="shared" si="86"/>
        <v>4</v>
      </c>
      <c r="AN60" s="435">
        <f t="shared" si="87"/>
        <v>4</v>
      </c>
      <c r="AO60" s="435">
        <f t="shared" si="73"/>
        <v>4</v>
      </c>
      <c r="AP60" s="435">
        <f t="shared" si="74"/>
        <v>4</v>
      </c>
      <c r="AQ60" s="435">
        <f t="shared" si="81"/>
        <v>5</v>
      </c>
      <c r="AR60" s="435">
        <f t="shared" si="82"/>
        <v>5</v>
      </c>
      <c r="AS60" s="435">
        <f t="shared" si="88"/>
        <v>6</v>
      </c>
      <c r="AT60" s="435">
        <f t="shared" si="89"/>
        <v>6</v>
      </c>
      <c r="BA60" s="493">
        <v>44888</v>
      </c>
      <c r="BB60" s="494">
        <v>2023</v>
      </c>
    </row>
    <row r="61" spans="2:54" ht="18.75" customHeight="1" x14ac:dyDescent="0.2">
      <c r="B61" s="407">
        <f t="shared" si="90"/>
        <v>31</v>
      </c>
      <c r="C61" s="635" t="s">
        <v>652</v>
      </c>
      <c r="D61" s="635"/>
      <c r="E61" s="421" t="str">
        <f>IF('CARROS RODOVIARIOS'!O5="","",1)</f>
        <v/>
      </c>
      <c r="F61" s="409" t="str">
        <f t="shared" si="52"/>
        <v/>
      </c>
      <c r="G61" s="410">
        <v>1</v>
      </c>
      <c r="H61" s="410">
        <v>8</v>
      </c>
      <c r="I61" s="411">
        <v>2741.2717247999994</v>
      </c>
      <c r="J61" s="412" t="str">
        <f t="shared" si="84"/>
        <v/>
      </c>
      <c r="K61" s="636" t="str">
        <f t="shared" si="85"/>
        <v/>
      </c>
      <c r="L61" s="637"/>
      <c r="M61" s="469"/>
      <c r="N61" s="396"/>
      <c r="Q61" s="397"/>
      <c r="R61" s="397"/>
      <c r="S61" s="397"/>
      <c r="T61" s="402"/>
      <c r="U61" s="403"/>
      <c r="V61" s="397"/>
      <c r="W61" s="397"/>
      <c r="X61" s="397"/>
      <c r="Y61" s="435">
        <v>52</v>
      </c>
      <c r="Z61" s="435">
        <f t="shared" ref="Z61:Z124" si="97">Z60</f>
        <v>3</v>
      </c>
      <c r="AA61" s="435">
        <f t="shared" ref="AA61:AA84" si="98">AA60</f>
        <v>3</v>
      </c>
      <c r="AB61" s="435">
        <f t="shared" ref="AB61:AB84" si="99">AB60</f>
        <v>3</v>
      </c>
      <c r="AC61" s="435">
        <f t="shared" si="92"/>
        <v>3</v>
      </c>
      <c r="AD61" s="435">
        <f t="shared" si="93"/>
        <v>3</v>
      </c>
      <c r="AE61" s="435">
        <f t="shared" si="93"/>
        <v>3</v>
      </c>
      <c r="AF61" s="435">
        <f t="shared" si="13"/>
        <v>3</v>
      </c>
      <c r="AG61" s="435">
        <f t="shared" si="78"/>
        <v>3</v>
      </c>
      <c r="AH61" s="435">
        <f t="shared" si="78"/>
        <v>3</v>
      </c>
      <c r="AI61" s="435">
        <f t="shared" si="70"/>
        <v>3</v>
      </c>
      <c r="AJ61" s="435">
        <f t="shared" si="70"/>
        <v>3</v>
      </c>
      <c r="AK61" s="437">
        <f t="shared" ref="AK61:AL61" si="100">AK59+1</f>
        <v>4</v>
      </c>
      <c r="AL61" s="437">
        <f t="shared" si="100"/>
        <v>4</v>
      </c>
      <c r="AM61" s="435">
        <f t="shared" si="86"/>
        <v>4</v>
      </c>
      <c r="AN61" s="435">
        <f t="shared" si="87"/>
        <v>4</v>
      </c>
      <c r="AO61" s="435">
        <f t="shared" si="73"/>
        <v>4</v>
      </c>
      <c r="AP61" s="435">
        <f t="shared" si="74"/>
        <v>4</v>
      </c>
      <c r="AQ61" s="435">
        <f t="shared" si="81"/>
        <v>5</v>
      </c>
      <c r="AR61" s="435">
        <f t="shared" si="82"/>
        <v>5</v>
      </c>
      <c r="AS61" s="435">
        <f t="shared" si="88"/>
        <v>6</v>
      </c>
      <c r="AT61" s="435">
        <f t="shared" si="89"/>
        <v>6</v>
      </c>
      <c r="BA61" s="493">
        <v>44889</v>
      </c>
      <c r="BB61" s="494">
        <v>2023</v>
      </c>
    </row>
    <row r="62" spans="2:54" ht="18.75" customHeight="1" x14ac:dyDescent="0.2">
      <c r="B62" s="407">
        <f t="shared" si="90"/>
        <v>32</v>
      </c>
      <c r="C62" s="635" t="s">
        <v>653</v>
      </c>
      <c r="D62" s="635"/>
      <c r="E62" s="421" t="str">
        <f>IF('CARROS RODOVIARIOS'!O5="","",2)</f>
        <v/>
      </c>
      <c r="F62" s="409" t="str">
        <f t="shared" si="52"/>
        <v/>
      </c>
      <c r="G62" s="410">
        <v>1</v>
      </c>
      <c r="H62" s="410">
        <v>8</v>
      </c>
      <c r="I62" s="411">
        <v>1827.5144831999999</v>
      </c>
      <c r="J62" s="412" t="str">
        <f t="shared" si="84"/>
        <v/>
      </c>
      <c r="K62" s="636" t="str">
        <f t="shared" si="85"/>
        <v/>
      </c>
      <c r="L62" s="637"/>
      <c r="M62" s="469"/>
      <c r="N62" s="396"/>
      <c r="Q62" s="397"/>
      <c r="R62" s="397"/>
      <c r="S62" s="397"/>
      <c r="T62" s="402"/>
      <c r="U62" s="403"/>
      <c r="V62" s="397"/>
      <c r="W62" s="397"/>
      <c r="X62" s="397"/>
      <c r="Y62" s="435">
        <v>53</v>
      </c>
      <c r="Z62" s="435">
        <f t="shared" si="97"/>
        <v>3</v>
      </c>
      <c r="AA62" s="435">
        <f t="shared" si="98"/>
        <v>3</v>
      </c>
      <c r="AB62" s="435">
        <f t="shared" si="99"/>
        <v>3</v>
      </c>
      <c r="AC62" s="435">
        <f t="shared" si="92"/>
        <v>3</v>
      </c>
      <c r="AD62" s="435">
        <f t="shared" si="93"/>
        <v>3</v>
      </c>
      <c r="AE62" s="435">
        <f t="shared" si="93"/>
        <v>3</v>
      </c>
      <c r="AF62" s="435">
        <f t="shared" si="13"/>
        <v>3</v>
      </c>
      <c r="AG62" s="435">
        <f t="shared" si="78"/>
        <v>3</v>
      </c>
      <c r="AH62" s="435">
        <f t="shared" si="78"/>
        <v>3</v>
      </c>
      <c r="AI62" s="435">
        <f t="shared" si="70"/>
        <v>3</v>
      </c>
      <c r="AJ62" s="435">
        <f t="shared" si="70"/>
        <v>3</v>
      </c>
      <c r="AK62" s="435">
        <f t="shared" ref="AK62:AK77" si="101">AK61</f>
        <v>4</v>
      </c>
      <c r="AL62" s="435">
        <f t="shared" ref="AL62:AL77" si="102">AL61</f>
        <v>4</v>
      </c>
      <c r="AM62" s="435">
        <f t="shared" si="86"/>
        <v>4</v>
      </c>
      <c r="AN62" s="435">
        <f t="shared" si="87"/>
        <v>4</v>
      </c>
      <c r="AO62" s="437">
        <f t="shared" ref="AO62:AP62" si="103">AO60+1</f>
        <v>5</v>
      </c>
      <c r="AP62" s="437">
        <f t="shared" si="103"/>
        <v>5</v>
      </c>
      <c r="AQ62" s="435">
        <f t="shared" si="81"/>
        <v>5</v>
      </c>
      <c r="AR62" s="435">
        <f t="shared" si="82"/>
        <v>5</v>
      </c>
      <c r="AS62" s="435">
        <f t="shared" si="88"/>
        <v>6</v>
      </c>
      <c r="AT62" s="435">
        <f t="shared" si="89"/>
        <v>6</v>
      </c>
      <c r="BA62" s="493">
        <v>44890</v>
      </c>
      <c r="BB62" s="494">
        <v>2023</v>
      </c>
    </row>
    <row r="63" spans="2:54" ht="18.75" customHeight="1" x14ac:dyDescent="0.2">
      <c r="B63" s="407">
        <f t="shared" si="90"/>
        <v>33</v>
      </c>
      <c r="C63" s="635" t="s">
        <v>654</v>
      </c>
      <c r="D63" s="635"/>
      <c r="E63" s="421" t="str">
        <f>IF('CARROS RODOVIARIOS'!O5="","",1)</f>
        <v/>
      </c>
      <c r="F63" s="409" t="str">
        <f t="shared" si="52"/>
        <v/>
      </c>
      <c r="G63" s="410">
        <v>1</v>
      </c>
      <c r="H63" s="410">
        <v>8</v>
      </c>
      <c r="I63" s="411">
        <v>3393.9554687999998</v>
      </c>
      <c r="J63" s="412" t="str">
        <f t="shared" si="84"/>
        <v/>
      </c>
      <c r="K63" s="636" t="str">
        <f t="shared" si="85"/>
        <v/>
      </c>
      <c r="L63" s="637"/>
      <c r="M63" s="469"/>
      <c r="N63" s="396"/>
      <c r="Q63" s="397"/>
      <c r="R63" s="397"/>
      <c r="S63" s="397"/>
      <c r="T63" s="402"/>
      <c r="U63" s="403"/>
      <c r="V63" s="397"/>
      <c r="W63" s="397"/>
      <c r="X63" s="397"/>
      <c r="Y63" s="435">
        <v>54</v>
      </c>
      <c r="Z63" s="435">
        <f t="shared" si="97"/>
        <v>3</v>
      </c>
      <c r="AA63" s="435">
        <f t="shared" si="98"/>
        <v>3</v>
      </c>
      <c r="AB63" s="435">
        <f t="shared" si="99"/>
        <v>3</v>
      </c>
      <c r="AC63" s="435">
        <f t="shared" si="92"/>
        <v>3</v>
      </c>
      <c r="AD63" s="435">
        <f t="shared" si="93"/>
        <v>3</v>
      </c>
      <c r="AE63" s="435">
        <f t="shared" si="93"/>
        <v>3</v>
      </c>
      <c r="AF63" s="435">
        <f t="shared" si="13"/>
        <v>3</v>
      </c>
      <c r="AG63" s="435">
        <f t="shared" si="78"/>
        <v>3</v>
      </c>
      <c r="AH63" s="435">
        <f t="shared" si="78"/>
        <v>3</v>
      </c>
      <c r="AI63" s="435">
        <f t="shared" si="70"/>
        <v>3</v>
      </c>
      <c r="AJ63" s="435">
        <f t="shared" si="70"/>
        <v>3</v>
      </c>
      <c r="AK63" s="435">
        <f t="shared" si="101"/>
        <v>4</v>
      </c>
      <c r="AL63" s="435">
        <f t="shared" si="102"/>
        <v>4</v>
      </c>
      <c r="AM63" s="435">
        <f t="shared" si="86"/>
        <v>4</v>
      </c>
      <c r="AN63" s="435">
        <f t="shared" si="87"/>
        <v>4</v>
      </c>
      <c r="AO63" s="435">
        <f t="shared" ref="AO63:AO74" si="104">AO62</f>
        <v>5</v>
      </c>
      <c r="AP63" s="435">
        <f t="shared" ref="AP63:AP74" si="105">AP62</f>
        <v>5</v>
      </c>
      <c r="AQ63" s="435">
        <f t="shared" si="81"/>
        <v>5</v>
      </c>
      <c r="AR63" s="435">
        <f t="shared" si="82"/>
        <v>5</v>
      </c>
      <c r="AS63" s="435">
        <f t="shared" si="88"/>
        <v>6</v>
      </c>
      <c r="AT63" s="435">
        <f t="shared" si="89"/>
        <v>6</v>
      </c>
      <c r="BA63" s="493">
        <v>44891</v>
      </c>
      <c r="BB63" s="494">
        <v>2023</v>
      </c>
    </row>
    <row r="64" spans="2:54" ht="18.75" customHeight="1" x14ac:dyDescent="0.2">
      <c r="B64" s="407">
        <f t="shared" si="90"/>
        <v>34</v>
      </c>
      <c r="C64" s="635" t="s">
        <v>655</v>
      </c>
      <c r="D64" s="635"/>
      <c r="E64" s="421" t="str">
        <f>IF('CARROS RODOVIARIOS'!O5="","",1)</f>
        <v/>
      </c>
      <c r="F64" s="409" t="str">
        <f t="shared" si="52"/>
        <v/>
      </c>
      <c r="G64" s="410">
        <v>1</v>
      </c>
      <c r="H64" s="410">
        <v>8</v>
      </c>
      <c r="I64" s="411">
        <v>3393.9554687999998</v>
      </c>
      <c r="J64" s="412" t="str">
        <f t="shared" si="84"/>
        <v/>
      </c>
      <c r="K64" s="636" t="str">
        <f t="shared" si="85"/>
        <v/>
      </c>
      <c r="L64" s="637"/>
      <c r="M64" s="469"/>
      <c r="N64" s="396"/>
      <c r="Q64" s="397"/>
      <c r="R64" s="397"/>
      <c r="S64" s="397"/>
      <c r="T64" s="402"/>
      <c r="U64" s="403"/>
      <c r="V64" s="397"/>
      <c r="W64" s="397"/>
      <c r="X64" s="397"/>
      <c r="Y64" s="435">
        <v>55</v>
      </c>
      <c r="Z64" s="435">
        <f t="shared" si="97"/>
        <v>3</v>
      </c>
      <c r="AA64" s="435">
        <f t="shared" si="98"/>
        <v>3</v>
      </c>
      <c r="AB64" s="435">
        <f t="shared" si="99"/>
        <v>3</v>
      </c>
      <c r="AC64" s="435">
        <f t="shared" si="92"/>
        <v>3</v>
      </c>
      <c r="AD64" s="435">
        <f t="shared" si="93"/>
        <v>3</v>
      </c>
      <c r="AE64" s="435">
        <f t="shared" si="93"/>
        <v>3</v>
      </c>
      <c r="AF64" s="435">
        <f t="shared" si="13"/>
        <v>3</v>
      </c>
      <c r="AG64" s="435">
        <f t="shared" si="78"/>
        <v>3</v>
      </c>
      <c r="AH64" s="435">
        <f t="shared" si="78"/>
        <v>3</v>
      </c>
      <c r="AI64" s="435">
        <f t="shared" si="70"/>
        <v>3</v>
      </c>
      <c r="AJ64" s="435">
        <f t="shared" si="70"/>
        <v>3</v>
      </c>
      <c r="AK64" s="435">
        <f t="shared" si="101"/>
        <v>4</v>
      </c>
      <c r="AL64" s="435">
        <f t="shared" si="102"/>
        <v>4</v>
      </c>
      <c r="AM64" s="435">
        <f t="shared" si="86"/>
        <v>4</v>
      </c>
      <c r="AN64" s="435">
        <f t="shared" si="87"/>
        <v>4</v>
      </c>
      <c r="AO64" s="435">
        <f t="shared" si="104"/>
        <v>5</v>
      </c>
      <c r="AP64" s="435">
        <f t="shared" si="105"/>
        <v>5</v>
      </c>
      <c r="AQ64" s="435">
        <f t="shared" si="81"/>
        <v>5</v>
      </c>
      <c r="AR64" s="435">
        <f t="shared" si="82"/>
        <v>5</v>
      </c>
      <c r="AS64" s="437">
        <f t="shared" ref="AS64:AT64" si="106">AS62+1</f>
        <v>7</v>
      </c>
      <c r="AT64" s="437">
        <f t="shared" si="106"/>
        <v>7</v>
      </c>
      <c r="BA64" s="493">
        <v>44892</v>
      </c>
      <c r="BB64" s="494">
        <v>2023</v>
      </c>
    </row>
    <row r="65" spans="2:54" ht="18.75" customHeight="1" x14ac:dyDescent="0.2">
      <c r="B65" s="407">
        <f t="shared" si="90"/>
        <v>35</v>
      </c>
      <c r="C65" s="635" t="s">
        <v>656</v>
      </c>
      <c r="D65" s="635"/>
      <c r="E65" s="421" t="str">
        <f>IF('CARROS RODOVIARIOS'!B3="","",6)</f>
        <v/>
      </c>
      <c r="F65" s="409" t="str">
        <f t="shared" si="52"/>
        <v/>
      </c>
      <c r="G65" s="410">
        <v>2</v>
      </c>
      <c r="H65" s="410">
        <v>12</v>
      </c>
      <c r="I65" s="411">
        <v>1827.5144831999999</v>
      </c>
      <c r="J65" s="412" t="str">
        <f t="shared" si="84"/>
        <v/>
      </c>
      <c r="K65" s="636" t="str">
        <f t="shared" si="85"/>
        <v/>
      </c>
      <c r="L65" s="637"/>
      <c r="M65" s="469"/>
      <c r="N65" s="396"/>
      <c r="Q65" s="397"/>
      <c r="R65" s="397"/>
      <c r="S65" s="397"/>
      <c r="T65" s="402"/>
      <c r="U65" s="403"/>
      <c r="V65" s="397"/>
      <c r="W65" s="397"/>
      <c r="X65" s="397"/>
      <c r="Y65" s="435">
        <v>56</v>
      </c>
      <c r="Z65" s="435">
        <f t="shared" si="97"/>
        <v>3</v>
      </c>
      <c r="AA65" s="435">
        <f t="shared" si="98"/>
        <v>3</v>
      </c>
      <c r="AB65" s="435">
        <f t="shared" si="99"/>
        <v>3</v>
      </c>
      <c r="AC65" s="435">
        <f t="shared" si="92"/>
        <v>3</v>
      </c>
      <c r="AD65" s="435">
        <f t="shared" si="93"/>
        <v>3</v>
      </c>
      <c r="AE65" s="435">
        <f t="shared" si="93"/>
        <v>3</v>
      </c>
      <c r="AF65" s="435">
        <f t="shared" si="13"/>
        <v>3</v>
      </c>
      <c r="AG65" s="435">
        <f t="shared" si="78"/>
        <v>3</v>
      </c>
      <c r="AH65" s="435">
        <f t="shared" si="78"/>
        <v>3</v>
      </c>
      <c r="AI65" s="435">
        <f t="shared" si="26"/>
        <v>3</v>
      </c>
      <c r="AJ65" s="435">
        <f t="shared" si="26"/>
        <v>3</v>
      </c>
      <c r="AK65" s="435">
        <f t="shared" si="101"/>
        <v>4</v>
      </c>
      <c r="AL65" s="435">
        <f t="shared" si="102"/>
        <v>4</v>
      </c>
      <c r="AM65" s="435">
        <f t="shared" si="86"/>
        <v>4</v>
      </c>
      <c r="AN65" s="435">
        <f t="shared" si="87"/>
        <v>4</v>
      </c>
      <c r="AO65" s="435">
        <f t="shared" si="104"/>
        <v>5</v>
      </c>
      <c r="AP65" s="435">
        <f t="shared" si="105"/>
        <v>5</v>
      </c>
      <c r="AQ65" s="437">
        <f t="shared" ref="AQ65:AR65" si="107">AQ63+1</f>
        <v>6</v>
      </c>
      <c r="AR65" s="437">
        <f t="shared" si="107"/>
        <v>6</v>
      </c>
      <c r="AS65" s="435">
        <f t="shared" ref="AS65:AS72" si="108">AS64</f>
        <v>7</v>
      </c>
      <c r="AT65" s="435">
        <f t="shared" ref="AT65:AT72" si="109">AT64</f>
        <v>7</v>
      </c>
      <c r="BA65" s="493">
        <v>44893</v>
      </c>
      <c r="BB65" s="494">
        <v>2023</v>
      </c>
    </row>
    <row r="66" spans="2:54" ht="18.75" customHeight="1" x14ac:dyDescent="0.2">
      <c r="B66" s="407">
        <f t="shared" si="90"/>
        <v>36</v>
      </c>
      <c r="C66" s="635" t="s">
        <v>657</v>
      </c>
      <c r="D66" s="635"/>
      <c r="E66" s="421" t="str">
        <f>IF('CARROS RODOVIARIOS'!B3="","",6)</f>
        <v/>
      </c>
      <c r="F66" s="409" t="str">
        <f t="shared" si="52"/>
        <v/>
      </c>
      <c r="G66" s="410">
        <v>2</v>
      </c>
      <c r="H66" s="410">
        <v>12</v>
      </c>
      <c r="I66" s="411">
        <v>1696.9777343999999</v>
      </c>
      <c r="J66" s="412" t="str">
        <f t="shared" si="84"/>
        <v/>
      </c>
      <c r="K66" s="636" t="str">
        <f t="shared" si="85"/>
        <v/>
      </c>
      <c r="L66" s="637"/>
      <c r="M66" s="469"/>
      <c r="N66" s="396"/>
      <c r="Q66" s="397"/>
      <c r="R66" s="397"/>
      <c r="S66" s="397"/>
      <c r="T66" s="402"/>
      <c r="U66" s="403"/>
      <c r="V66" s="397"/>
      <c r="W66" s="397"/>
      <c r="X66" s="397"/>
      <c r="Y66" s="435">
        <v>57</v>
      </c>
      <c r="Z66" s="435">
        <f t="shared" si="97"/>
        <v>3</v>
      </c>
      <c r="AA66" s="435">
        <f t="shared" si="98"/>
        <v>3</v>
      </c>
      <c r="AB66" s="435">
        <f t="shared" si="99"/>
        <v>3</v>
      </c>
      <c r="AC66" s="435">
        <f t="shared" si="92"/>
        <v>3</v>
      </c>
      <c r="AD66" s="435">
        <f t="shared" si="93"/>
        <v>3</v>
      </c>
      <c r="AE66" s="435">
        <f t="shared" si="93"/>
        <v>3</v>
      </c>
      <c r="AF66" s="435">
        <f t="shared" si="13"/>
        <v>3</v>
      </c>
      <c r="AG66" s="435">
        <f t="shared" si="78"/>
        <v>3</v>
      </c>
      <c r="AH66" s="435">
        <f t="shared" si="78"/>
        <v>3</v>
      </c>
      <c r="AI66" s="435">
        <f t="shared" si="26"/>
        <v>3</v>
      </c>
      <c r="AJ66" s="435">
        <f t="shared" si="26"/>
        <v>3</v>
      </c>
      <c r="AK66" s="435">
        <f t="shared" si="101"/>
        <v>4</v>
      </c>
      <c r="AL66" s="435">
        <f t="shared" si="102"/>
        <v>4</v>
      </c>
      <c r="AM66" s="435">
        <f t="shared" si="86"/>
        <v>4</v>
      </c>
      <c r="AN66" s="435">
        <f t="shared" si="87"/>
        <v>4</v>
      </c>
      <c r="AO66" s="435">
        <f t="shared" si="104"/>
        <v>5</v>
      </c>
      <c r="AP66" s="435">
        <f t="shared" si="105"/>
        <v>5</v>
      </c>
      <c r="AQ66" s="435">
        <f t="shared" ref="AQ66:AQ75" si="110">AQ65</f>
        <v>6</v>
      </c>
      <c r="AR66" s="435">
        <f t="shared" ref="AR66:AR75" si="111">AR65</f>
        <v>6</v>
      </c>
      <c r="AS66" s="435">
        <f t="shared" si="108"/>
        <v>7</v>
      </c>
      <c r="AT66" s="435">
        <f t="shared" si="109"/>
        <v>7</v>
      </c>
      <c r="BA66" s="493">
        <v>44894</v>
      </c>
      <c r="BB66" s="494">
        <v>2023</v>
      </c>
    </row>
    <row r="67" spans="2:54" ht="18.75" customHeight="1" x14ac:dyDescent="0.2">
      <c r="B67" s="407">
        <f t="shared" si="90"/>
        <v>37</v>
      </c>
      <c r="C67" s="635" t="s">
        <v>658</v>
      </c>
      <c r="D67" s="635"/>
      <c r="E67" s="421" t="str">
        <f>IF('CARROS RODOVIARIOS'!B3="","",4)</f>
        <v/>
      </c>
      <c r="F67" s="409" t="str">
        <f t="shared" si="52"/>
        <v/>
      </c>
      <c r="G67" s="410">
        <v>2</v>
      </c>
      <c r="H67" s="410">
        <v>8</v>
      </c>
      <c r="I67" s="411">
        <v>1223.1318369599999</v>
      </c>
      <c r="J67" s="412" t="str">
        <f t="shared" si="84"/>
        <v/>
      </c>
      <c r="K67" s="636" t="str">
        <f t="shared" si="85"/>
        <v/>
      </c>
      <c r="L67" s="637"/>
      <c r="M67" s="469"/>
      <c r="N67" s="396"/>
      <c r="Q67" s="397"/>
      <c r="R67" s="397"/>
      <c r="S67" s="397"/>
      <c r="T67" s="402"/>
      <c r="U67" s="403"/>
      <c r="V67" s="397"/>
      <c r="W67" s="397"/>
      <c r="X67" s="397"/>
      <c r="Y67" s="435">
        <v>58</v>
      </c>
      <c r="Z67" s="435">
        <f t="shared" si="97"/>
        <v>3</v>
      </c>
      <c r="AA67" s="435">
        <f t="shared" si="98"/>
        <v>3</v>
      </c>
      <c r="AB67" s="435">
        <f t="shared" si="99"/>
        <v>3</v>
      </c>
      <c r="AC67" s="435">
        <f t="shared" si="92"/>
        <v>3</v>
      </c>
      <c r="AD67" s="435">
        <f t="shared" si="93"/>
        <v>3</v>
      </c>
      <c r="AE67" s="435">
        <f t="shared" si="93"/>
        <v>3</v>
      </c>
      <c r="AF67" s="435">
        <f t="shared" si="13"/>
        <v>3</v>
      </c>
      <c r="AG67" s="435">
        <f t="shared" si="78"/>
        <v>3</v>
      </c>
      <c r="AH67" s="435">
        <f t="shared" si="78"/>
        <v>3</v>
      </c>
      <c r="AI67" s="437">
        <f t="shared" ref="AI67:AJ67" si="112">AI65+1</f>
        <v>4</v>
      </c>
      <c r="AJ67" s="437">
        <f t="shared" si="112"/>
        <v>4</v>
      </c>
      <c r="AK67" s="435">
        <f t="shared" si="101"/>
        <v>4</v>
      </c>
      <c r="AL67" s="435">
        <f t="shared" si="102"/>
        <v>4</v>
      </c>
      <c r="AM67" s="435">
        <f t="shared" si="86"/>
        <v>4</v>
      </c>
      <c r="AN67" s="435">
        <f t="shared" si="87"/>
        <v>4</v>
      </c>
      <c r="AO67" s="435">
        <f t="shared" si="104"/>
        <v>5</v>
      </c>
      <c r="AP67" s="435">
        <f t="shared" si="105"/>
        <v>5</v>
      </c>
      <c r="AQ67" s="435">
        <f t="shared" si="110"/>
        <v>6</v>
      </c>
      <c r="AR67" s="435">
        <f t="shared" si="111"/>
        <v>6</v>
      </c>
      <c r="AS67" s="435">
        <f t="shared" si="108"/>
        <v>7</v>
      </c>
      <c r="AT67" s="435">
        <f t="shared" si="109"/>
        <v>7</v>
      </c>
      <c r="BA67" s="493">
        <v>44895</v>
      </c>
      <c r="BB67" s="494">
        <v>2023</v>
      </c>
    </row>
    <row r="68" spans="2:54" ht="18.75" customHeight="1" x14ac:dyDescent="0.2">
      <c r="B68" s="426">
        <v>38</v>
      </c>
      <c r="C68" s="643" t="s">
        <v>659</v>
      </c>
      <c r="D68" s="644"/>
      <c r="E68" s="421" t="str">
        <f>IF('CARROS RODOVIARIOS'!O5="","",1)</f>
        <v/>
      </c>
      <c r="F68" s="409" t="str">
        <f t="shared" si="52"/>
        <v/>
      </c>
      <c r="G68" s="410">
        <v>1</v>
      </c>
      <c r="H68" s="410">
        <v>8</v>
      </c>
      <c r="I68" s="411">
        <v>4063.6439999999993</v>
      </c>
      <c r="J68" s="412" t="str">
        <f t="shared" si="84"/>
        <v/>
      </c>
      <c r="K68" s="636" t="str">
        <f t="shared" si="85"/>
        <v/>
      </c>
      <c r="L68" s="637"/>
      <c r="M68" s="469"/>
      <c r="N68" s="396"/>
      <c r="Q68" s="397"/>
      <c r="R68" s="397"/>
      <c r="S68" s="397"/>
      <c r="T68" s="402"/>
      <c r="U68" s="403"/>
      <c r="V68" s="397"/>
      <c r="W68" s="397"/>
      <c r="X68" s="397"/>
      <c r="Y68" s="435">
        <v>59</v>
      </c>
      <c r="Z68" s="435">
        <f t="shared" si="97"/>
        <v>3</v>
      </c>
      <c r="AA68" s="435">
        <f t="shared" si="98"/>
        <v>3</v>
      </c>
      <c r="AB68" s="435">
        <f t="shared" si="99"/>
        <v>3</v>
      </c>
      <c r="AC68" s="435">
        <f t="shared" si="92"/>
        <v>3</v>
      </c>
      <c r="AD68" s="435">
        <f t="shared" si="93"/>
        <v>3</v>
      </c>
      <c r="AE68" s="435">
        <f t="shared" si="93"/>
        <v>3</v>
      </c>
      <c r="AF68" s="435">
        <f t="shared" si="13"/>
        <v>3</v>
      </c>
      <c r="AG68" s="435">
        <f t="shared" si="78"/>
        <v>3</v>
      </c>
      <c r="AH68" s="435">
        <f t="shared" si="78"/>
        <v>3</v>
      </c>
      <c r="AI68" s="435">
        <f t="shared" si="78"/>
        <v>4</v>
      </c>
      <c r="AJ68" s="435">
        <f t="shared" si="78"/>
        <v>4</v>
      </c>
      <c r="AK68" s="435">
        <f t="shared" si="101"/>
        <v>4</v>
      </c>
      <c r="AL68" s="435">
        <f t="shared" si="102"/>
        <v>4</v>
      </c>
      <c r="AM68" s="435">
        <f t="shared" si="86"/>
        <v>4</v>
      </c>
      <c r="AN68" s="435">
        <f t="shared" si="87"/>
        <v>4</v>
      </c>
      <c r="AO68" s="435">
        <f t="shared" si="104"/>
        <v>5</v>
      </c>
      <c r="AP68" s="435">
        <f t="shared" si="105"/>
        <v>5</v>
      </c>
      <c r="AQ68" s="435">
        <f t="shared" si="110"/>
        <v>6</v>
      </c>
      <c r="AR68" s="435">
        <f t="shared" si="111"/>
        <v>6</v>
      </c>
      <c r="AS68" s="435">
        <f t="shared" si="108"/>
        <v>7</v>
      </c>
      <c r="AT68" s="435">
        <f t="shared" si="109"/>
        <v>7</v>
      </c>
      <c r="BA68" s="493">
        <v>44896</v>
      </c>
      <c r="BB68" s="494">
        <v>2023</v>
      </c>
    </row>
    <row r="69" spans="2:54" ht="18.75" customHeight="1" x14ac:dyDescent="0.2">
      <c r="B69" s="424">
        <v>39</v>
      </c>
      <c r="C69" s="645" t="s">
        <v>660</v>
      </c>
      <c r="D69" s="645"/>
      <c r="E69" s="421" t="str">
        <f>IF('CARROS RODOVIARIOS'!O5="","",ROUNDDOWN(SUM(E56:E67)*0.1,0))</f>
        <v/>
      </c>
      <c r="F69" s="422" t="str">
        <f>IF(E69="","",E69)</f>
        <v/>
      </c>
      <c r="G69" s="425">
        <v>1</v>
      </c>
      <c r="H69" s="425">
        <v>8</v>
      </c>
      <c r="I69" s="411">
        <v>1223.1318369599999</v>
      </c>
      <c r="J69" s="412" t="str">
        <f t="shared" si="84"/>
        <v/>
      </c>
      <c r="K69" s="636" t="str">
        <f>IF(F69="","",F69*J69)</f>
        <v/>
      </c>
      <c r="L69" s="637"/>
      <c r="M69" s="469"/>
      <c r="N69" s="396"/>
      <c r="Q69" s="397"/>
      <c r="R69" s="397"/>
      <c r="S69" s="397"/>
      <c r="T69" s="402"/>
      <c r="U69" s="403"/>
      <c r="V69" s="397"/>
      <c r="W69" s="397"/>
      <c r="X69" s="397"/>
      <c r="Y69" s="435">
        <v>60</v>
      </c>
      <c r="Z69" s="435">
        <f t="shared" si="97"/>
        <v>3</v>
      </c>
      <c r="AA69" s="435">
        <f t="shared" si="98"/>
        <v>3</v>
      </c>
      <c r="AB69" s="435">
        <f t="shared" si="99"/>
        <v>3</v>
      </c>
      <c r="AC69" s="435">
        <f t="shared" si="92"/>
        <v>3</v>
      </c>
      <c r="AD69" s="435">
        <f t="shared" si="93"/>
        <v>3</v>
      </c>
      <c r="AE69" s="435">
        <f t="shared" si="93"/>
        <v>3</v>
      </c>
      <c r="AF69" s="435">
        <f t="shared" si="13"/>
        <v>3</v>
      </c>
      <c r="AG69" s="435">
        <f t="shared" ref="AG69:AG72" si="113">AG68</f>
        <v>3</v>
      </c>
      <c r="AH69" s="435">
        <f t="shared" ref="AH69:AJ83" si="114">AH68</f>
        <v>3</v>
      </c>
      <c r="AI69" s="435">
        <f t="shared" si="114"/>
        <v>4</v>
      </c>
      <c r="AJ69" s="435">
        <f t="shared" si="114"/>
        <v>4</v>
      </c>
      <c r="AK69" s="435">
        <f t="shared" si="101"/>
        <v>4</v>
      </c>
      <c r="AL69" s="435">
        <f t="shared" si="102"/>
        <v>4</v>
      </c>
      <c r="AM69" s="435">
        <f t="shared" si="86"/>
        <v>4</v>
      </c>
      <c r="AN69" s="435">
        <f t="shared" si="87"/>
        <v>4</v>
      </c>
      <c r="AO69" s="435">
        <f t="shared" si="104"/>
        <v>5</v>
      </c>
      <c r="AP69" s="435">
        <f t="shared" si="105"/>
        <v>5</v>
      </c>
      <c r="AQ69" s="435">
        <f t="shared" si="110"/>
        <v>6</v>
      </c>
      <c r="AR69" s="435">
        <f t="shared" si="111"/>
        <v>6</v>
      </c>
      <c r="AS69" s="435">
        <f t="shared" si="108"/>
        <v>7</v>
      </c>
      <c r="AT69" s="435">
        <f t="shared" si="109"/>
        <v>7</v>
      </c>
      <c r="BA69" s="493">
        <v>44897</v>
      </c>
      <c r="BB69" s="494">
        <v>2023</v>
      </c>
    </row>
    <row r="70" spans="2:54" ht="18.75" customHeight="1" x14ac:dyDescent="0.2">
      <c r="B70" s="417" t="s">
        <v>661</v>
      </c>
      <c r="C70" s="418"/>
      <c r="D70" s="418"/>
      <c r="E70" s="427"/>
      <c r="F70" s="419"/>
      <c r="G70" s="418"/>
      <c r="H70" s="418"/>
      <c r="I70" s="418"/>
      <c r="J70" s="418"/>
      <c r="K70" s="418"/>
      <c r="L70" s="420"/>
      <c r="M70" s="469"/>
      <c r="N70" s="396"/>
      <c r="Q70" s="397"/>
      <c r="R70" s="397"/>
      <c r="S70" s="397"/>
      <c r="T70" s="402"/>
      <c r="U70" s="403"/>
      <c r="V70" s="397"/>
      <c r="W70" s="397"/>
      <c r="X70" s="397"/>
      <c r="Y70" s="435">
        <v>61</v>
      </c>
      <c r="Z70" s="435">
        <f t="shared" si="97"/>
        <v>3</v>
      </c>
      <c r="AA70" s="435">
        <f t="shared" si="98"/>
        <v>3</v>
      </c>
      <c r="AB70" s="435">
        <f t="shared" si="99"/>
        <v>3</v>
      </c>
      <c r="AC70" s="435">
        <f t="shared" si="92"/>
        <v>3</v>
      </c>
      <c r="AD70" s="435">
        <f t="shared" si="93"/>
        <v>3</v>
      </c>
      <c r="AE70" s="435">
        <f t="shared" si="93"/>
        <v>3</v>
      </c>
      <c r="AF70" s="435">
        <f t="shared" si="13"/>
        <v>3</v>
      </c>
      <c r="AG70" s="435">
        <f t="shared" si="113"/>
        <v>3</v>
      </c>
      <c r="AH70" s="435">
        <f t="shared" si="114"/>
        <v>3</v>
      </c>
      <c r="AI70" s="435">
        <f t="shared" si="114"/>
        <v>4</v>
      </c>
      <c r="AJ70" s="435">
        <f t="shared" si="114"/>
        <v>4</v>
      </c>
      <c r="AK70" s="435">
        <f t="shared" si="101"/>
        <v>4</v>
      </c>
      <c r="AL70" s="435">
        <f t="shared" si="102"/>
        <v>4</v>
      </c>
      <c r="AM70" s="437">
        <f t="shared" ref="AM70:AN70" si="115">AM68+1</f>
        <v>5</v>
      </c>
      <c r="AN70" s="437">
        <f t="shared" si="115"/>
        <v>5</v>
      </c>
      <c r="AO70" s="435">
        <f t="shared" si="104"/>
        <v>5</v>
      </c>
      <c r="AP70" s="435">
        <f t="shared" si="105"/>
        <v>5</v>
      </c>
      <c r="AQ70" s="435">
        <f t="shared" si="110"/>
        <v>6</v>
      </c>
      <c r="AR70" s="435">
        <f t="shared" si="111"/>
        <v>6</v>
      </c>
      <c r="AS70" s="435">
        <f t="shared" si="108"/>
        <v>7</v>
      </c>
      <c r="AT70" s="435">
        <f t="shared" si="109"/>
        <v>7</v>
      </c>
      <c r="BA70" s="493">
        <v>44898</v>
      </c>
      <c r="BB70" s="494">
        <v>2023</v>
      </c>
    </row>
    <row r="71" spans="2:54" ht="18.75" customHeight="1" x14ac:dyDescent="0.2">
      <c r="B71" s="407">
        <v>40</v>
      </c>
      <c r="C71" s="635" t="s">
        <v>662</v>
      </c>
      <c r="D71" s="635"/>
      <c r="E71" s="421" t="str">
        <f>IF('CARROS RODOVIARIOS'!O5="","",1)</f>
        <v/>
      </c>
      <c r="F71" s="409" t="str">
        <f t="shared" ref="F71:F74" si="116">IF(E71="","",E71)</f>
        <v/>
      </c>
      <c r="G71" s="410">
        <v>1</v>
      </c>
      <c r="H71" s="410">
        <v>8</v>
      </c>
      <c r="I71" s="411">
        <v>4568.7862079999995</v>
      </c>
      <c r="J71" s="412" t="str">
        <f t="shared" ref="J71:J74" si="117">IF(E71="","",I71)</f>
        <v/>
      </c>
      <c r="K71" s="636" t="str">
        <f>IF(F71="","",F71*J71)</f>
        <v/>
      </c>
      <c r="L71" s="637"/>
      <c r="M71" s="469"/>
      <c r="N71" s="396"/>
      <c r="Q71" s="397"/>
      <c r="R71" s="397"/>
      <c r="S71" s="397"/>
      <c r="T71" s="402"/>
      <c r="U71" s="403"/>
      <c r="V71" s="397"/>
      <c r="W71" s="397"/>
      <c r="X71" s="397"/>
      <c r="Y71" s="435">
        <v>62</v>
      </c>
      <c r="Z71" s="435">
        <f t="shared" si="97"/>
        <v>3</v>
      </c>
      <c r="AA71" s="435">
        <f t="shared" si="98"/>
        <v>3</v>
      </c>
      <c r="AB71" s="435">
        <f t="shared" si="99"/>
        <v>3</v>
      </c>
      <c r="AC71" s="435">
        <f t="shared" si="92"/>
        <v>3</v>
      </c>
      <c r="AD71" s="435">
        <f t="shared" si="93"/>
        <v>3</v>
      </c>
      <c r="AE71" s="435">
        <f t="shared" si="93"/>
        <v>3</v>
      </c>
      <c r="AF71" s="435">
        <f t="shared" si="13"/>
        <v>3</v>
      </c>
      <c r="AG71" s="435">
        <f t="shared" si="113"/>
        <v>3</v>
      </c>
      <c r="AH71" s="435">
        <f t="shared" si="114"/>
        <v>3</v>
      </c>
      <c r="AI71" s="435">
        <f t="shared" si="114"/>
        <v>4</v>
      </c>
      <c r="AJ71" s="435">
        <f t="shared" si="114"/>
        <v>4</v>
      </c>
      <c r="AK71" s="435">
        <f t="shared" si="101"/>
        <v>4</v>
      </c>
      <c r="AL71" s="435">
        <f t="shared" si="102"/>
        <v>4</v>
      </c>
      <c r="AM71" s="435">
        <f t="shared" ref="AM71:AM84" si="118">AM70</f>
        <v>5</v>
      </c>
      <c r="AN71" s="435">
        <f t="shared" ref="AN71:AN84" si="119">AN70</f>
        <v>5</v>
      </c>
      <c r="AO71" s="435">
        <f t="shared" si="104"/>
        <v>5</v>
      </c>
      <c r="AP71" s="435">
        <f t="shared" si="105"/>
        <v>5</v>
      </c>
      <c r="AQ71" s="435">
        <f t="shared" si="110"/>
        <v>6</v>
      </c>
      <c r="AR71" s="435">
        <f t="shared" si="111"/>
        <v>6</v>
      </c>
      <c r="AS71" s="435">
        <f t="shared" si="108"/>
        <v>7</v>
      </c>
      <c r="AT71" s="435">
        <f t="shared" si="109"/>
        <v>7</v>
      </c>
      <c r="BA71" s="493">
        <v>44899</v>
      </c>
      <c r="BB71" s="494">
        <v>2023</v>
      </c>
    </row>
    <row r="72" spans="2:54" ht="18.75" customHeight="1" x14ac:dyDescent="0.2">
      <c r="B72" s="407">
        <f>B71+1</f>
        <v>41</v>
      </c>
      <c r="C72" s="635" t="s">
        <v>663</v>
      </c>
      <c r="D72" s="635"/>
      <c r="E72" s="421" t="str">
        <f>IF('CARROS RODOVIARIOS'!O5="","",1)</f>
        <v/>
      </c>
      <c r="F72" s="409" t="str">
        <f t="shared" si="116"/>
        <v/>
      </c>
      <c r="G72" s="410">
        <v>1</v>
      </c>
      <c r="H72" s="410">
        <v>8</v>
      </c>
      <c r="I72" s="411">
        <v>2545.4666015999996</v>
      </c>
      <c r="J72" s="412" t="str">
        <f t="shared" si="117"/>
        <v/>
      </c>
      <c r="K72" s="636" t="str">
        <f>IF(F72="","",F72*J72)</f>
        <v/>
      </c>
      <c r="L72" s="637"/>
      <c r="M72" s="469"/>
      <c r="N72" s="396"/>
      <c r="Q72" s="397"/>
      <c r="R72" s="397"/>
      <c r="S72" s="397"/>
      <c r="T72" s="402"/>
      <c r="U72" s="403"/>
      <c r="V72" s="397"/>
      <c r="W72" s="397"/>
      <c r="X72" s="397"/>
      <c r="Y72" s="435">
        <v>63</v>
      </c>
      <c r="Z72" s="435">
        <f t="shared" si="97"/>
        <v>3</v>
      </c>
      <c r="AA72" s="435">
        <f t="shared" si="98"/>
        <v>3</v>
      </c>
      <c r="AB72" s="435">
        <f t="shared" si="99"/>
        <v>3</v>
      </c>
      <c r="AC72" s="435">
        <f t="shared" si="92"/>
        <v>3</v>
      </c>
      <c r="AD72" s="435">
        <f t="shared" si="93"/>
        <v>3</v>
      </c>
      <c r="AE72" s="435">
        <f t="shared" si="93"/>
        <v>3</v>
      </c>
      <c r="AF72" s="435">
        <f t="shared" si="13"/>
        <v>3</v>
      </c>
      <c r="AG72" s="435">
        <f t="shared" si="113"/>
        <v>3</v>
      </c>
      <c r="AH72" s="435">
        <f t="shared" si="114"/>
        <v>3</v>
      </c>
      <c r="AI72" s="435">
        <f t="shared" si="114"/>
        <v>4</v>
      </c>
      <c r="AJ72" s="435">
        <f t="shared" si="114"/>
        <v>4</v>
      </c>
      <c r="AK72" s="435">
        <f t="shared" si="101"/>
        <v>4</v>
      </c>
      <c r="AL72" s="435">
        <f t="shared" si="102"/>
        <v>4</v>
      </c>
      <c r="AM72" s="435">
        <f t="shared" si="118"/>
        <v>5</v>
      </c>
      <c r="AN72" s="435">
        <f t="shared" si="119"/>
        <v>5</v>
      </c>
      <c r="AO72" s="435">
        <f t="shared" si="104"/>
        <v>5</v>
      </c>
      <c r="AP72" s="435">
        <f t="shared" si="105"/>
        <v>5</v>
      </c>
      <c r="AQ72" s="435">
        <f t="shared" si="110"/>
        <v>6</v>
      </c>
      <c r="AR72" s="435">
        <f t="shared" si="111"/>
        <v>6</v>
      </c>
      <c r="AS72" s="435">
        <f t="shared" si="108"/>
        <v>7</v>
      </c>
      <c r="AT72" s="435">
        <f t="shared" si="109"/>
        <v>7</v>
      </c>
      <c r="BA72" s="493">
        <v>44900</v>
      </c>
      <c r="BB72" s="494">
        <v>2023</v>
      </c>
    </row>
    <row r="73" spans="2:54" ht="18.75" customHeight="1" x14ac:dyDescent="0.2">
      <c r="B73" s="407">
        <f>B72+1</f>
        <v>42</v>
      </c>
      <c r="C73" s="635" t="s">
        <v>664</v>
      </c>
      <c r="D73" s="635"/>
      <c r="E73" s="421" t="str">
        <f>IF('CARROS RODOVIARIOS'!O5="","",1)</f>
        <v/>
      </c>
      <c r="F73" s="409" t="str">
        <f t="shared" si="116"/>
        <v/>
      </c>
      <c r="G73" s="410">
        <v>1</v>
      </c>
      <c r="H73" s="410">
        <v>8</v>
      </c>
      <c r="I73" s="411">
        <v>4568.7862079999995</v>
      </c>
      <c r="J73" s="412" t="str">
        <f t="shared" si="117"/>
        <v/>
      </c>
      <c r="K73" s="636" t="str">
        <f>IF(F73="","",F73*J73)</f>
        <v/>
      </c>
      <c r="L73" s="637"/>
      <c r="M73" s="469"/>
      <c r="N73" s="396"/>
      <c r="Q73" s="397"/>
      <c r="R73" s="397"/>
      <c r="S73" s="397"/>
      <c r="T73" s="402"/>
      <c r="U73" s="403"/>
      <c r="V73" s="397"/>
      <c r="W73" s="397"/>
      <c r="X73" s="397"/>
      <c r="Y73" s="435">
        <v>64</v>
      </c>
      <c r="Z73" s="435">
        <f t="shared" si="97"/>
        <v>3</v>
      </c>
      <c r="AA73" s="435">
        <f t="shared" si="98"/>
        <v>3</v>
      </c>
      <c r="AB73" s="435">
        <f t="shared" si="99"/>
        <v>3</v>
      </c>
      <c r="AC73" s="435">
        <f t="shared" si="92"/>
        <v>3</v>
      </c>
      <c r="AD73" s="435">
        <f t="shared" si="93"/>
        <v>3</v>
      </c>
      <c r="AE73" s="435">
        <f t="shared" si="93"/>
        <v>3</v>
      </c>
      <c r="AF73" s="437">
        <f>AF71+1</f>
        <v>4</v>
      </c>
      <c r="AG73" s="437">
        <f t="shared" ref="AG73:AH73" si="120">AG71+1</f>
        <v>4</v>
      </c>
      <c r="AH73" s="437">
        <f t="shared" si="120"/>
        <v>4</v>
      </c>
      <c r="AI73" s="435">
        <f t="shared" si="114"/>
        <v>4</v>
      </c>
      <c r="AJ73" s="435">
        <f t="shared" si="114"/>
        <v>4</v>
      </c>
      <c r="AK73" s="435">
        <f t="shared" si="101"/>
        <v>4</v>
      </c>
      <c r="AL73" s="435">
        <f t="shared" si="102"/>
        <v>4</v>
      </c>
      <c r="AM73" s="435">
        <f t="shared" si="118"/>
        <v>5</v>
      </c>
      <c r="AN73" s="435">
        <f t="shared" si="119"/>
        <v>5</v>
      </c>
      <c r="AO73" s="435">
        <f t="shared" si="104"/>
        <v>5</v>
      </c>
      <c r="AP73" s="435">
        <f t="shared" si="105"/>
        <v>5</v>
      </c>
      <c r="AQ73" s="435">
        <f t="shared" si="110"/>
        <v>6</v>
      </c>
      <c r="AR73" s="435">
        <f t="shared" si="111"/>
        <v>6</v>
      </c>
      <c r="AS73" s="437">
        <f t="shared" ref="AS73:AT73" si="121">AS71+1</f>
        <v>8</v>
      </c>
      <c r="AT73" s="437">
        <f t="shared" si="121"/>
        <v>8</v>
      </c>
      <c r="BA73" s="493">
        <v>44901</v>
      </c>
      <c r="BB73" s="494">
        <v>2023</v>
      </c>
    </row>
    <row r="74" spans="2:54" ht="18.75" customHeight="1" x14ac:dyDescent="0.2">
      <c r="B74" s="407">
        <f>B73+1</f>
        <v>43</v>
      </c>
      <c r="C74" s="635" t="s">
        <v>665</v>
      </c>
      <c r="D74" s="635"/>
      <c r="E74" s="421" t="str">
        <f>IF('CARROS RODOVIARIOS'!O5="","",2)</f>
        <v/>
      </c>
      <c r="F74" s="409" t="str">
        <f t="shared" si="116"/>
        <v/>
      </c>
      <c r="G74" s="410">
        <v>1</v>
      </c>
      <c r="H74" s="410">
        <v>8</v>
      </c>
      <c r="I74" s="411">
        <v>3002.3452223999998</v>
      </c>
      <c r="J74" s="412" t="str">
        <f t="shared" si="117"/>
        <v/>
      </c>
      <c r="K74" s="636" t="str">
        <f>IF(F74="","",F74*J74)</f>
        <v/>
      </c>
      <c r="L74" s="637"/>
      <c r="M74" s="469"/>
      <c r="N74" s="396"/>
      <c r="Q74" s="397"/>
      <c r="R74" s="397"/>
      <c r="S74" s="397"/>
      <c r="T74" s="402"/>
      <c r="U74" s="403"/>
      <c r="V74" s="397"/>
      <c r="W74" s="397"/>
      <c r="X74" s="397"/>
      <c r="Y74" s="435">
        <v>65</v>
      </c>
      <c r="Z74" s="435">
        <f t="shared" si="97"/>
        <v>3</v>
      </c>
      <c r="AA74" s="435">
        <f t="shared" si="98"/>
        <v>3</v>
      </c>
      <c r="AB74" s="435">
        <f t="shared" si="99"/>
        <v>3</v>
      </c>
      <c r="AC74" s="435">
        <f t="shared" si="92"/>
        <v>3</v>
      </c>
      <c r="AD74" s="435">
        <f t="shared" si="93"/>
        <v>3</v>
      </c>
      <c r="AE74" s="435">
        <f t="shared" si="93"/>
        <v>3</v>
      </c>
      <c r="AF74" s="435">
        <f>AF73</f>
        <v>4</v>
      </c>
      <c r="AG74" s="435">
        <f t="shared" ref="AG74:AJ89" si="122">AG73</f>
        <v>4</v>
      </c>
      <c r="AH74" s="435">
        <f t="shared" si="122"/>
        <v>4</v>
      </c>
      <c r="AI74" s="435">
        <f t="shared" si="114"/>
        <v>4</v>
      </c>
      <c r="AJ74" s="435">
        <f t="shared" si="114"/>
        <v>4</v>
      </c>
      <c r="AK74" s="435">
        <f t="shared" si="101"/>
        <v>4</v>
      </c>
      <c r="AL74" s="435">
        <f t="shared" si="102"/>
        <v>4</v>
      </c>
      <c r="AM74" s="435">
        <f t="shared" si="118"/>
        <v>5</v>
      </c>
      <c r="AN74" s="435">
        <f t="shared" si="119"/>
        <v>5</v>
      </c>
      <c r="AO74" s="435">
        <f t="shared" si="104"/>
        <v>5</v>
      </c>
      <c r="AP74" s="435">
        <f t="shared" si="105"/>
        <v>5</v>
      </c>
      <c r="AQ74" s="435">
        <f t="shared" si="110"/>
        <v>6</v>
      </c>
      <c r="AR74" s="435">
        <f t="shared" si="111"/>
        <v>6</v>
      </c>
      <c r="AS74" s="435">
        <f t="shared" ref="AS74:AS81" si="123">AS73</f>
        <v>8</v>
      </c>
      <c r="AT74" s="435">
        <f t="shared" ref="AT74:AT81" si="124">AT73</f>
        <v>8</v>
      </c>
      <c r="BA74" s="493">
        <v>44902</v>
      </c>
      <c r="BB74" s="494">
        <v>2023</v>
      </c>
    </row>
    <row r="75" spans="2:54" ht="18.75" customHeight="1" x14ac:dyDescent="0.2">
      <c r="B75" s="417" t="s">
        <v>666</v>
      </c>
      <c r="C75" s="418"/>
      <c r="D75" s="418"/>
      <c r="E75" s="427"/>
      <c r="F75" s="419"/>
      <c r="G75" s="418"/>
      <c r="H75" s="418"/>
      <c r="I75" s="418"/>
      <c r="J75" s="418"/>
      <c r="K75" s="418"/>
      <c r="L75" s="420"/>
      <c r="M75" s="469"/>
      <c r="N75" s="396"/>
      <c r="Q75" s="397"/>
      <c r="R75" s="397"/>
      <c r="S75" s="397"/>
      <c r="T75" s="402"/>
      <c r="U75" s="403"/>
      <c r="V75" s="397"/>
      <c r="W75" s="397"/>
      <c r="X75" s="397"/>
      <c r="Y75" s="435">
        <v>66</v>
      </c>
      <c r="Z75" s="435">
        <f t="shared" si="97"/>
        <v>3</v>
      </c>
      <c r="AA75" s="435">
        <f t="shared" si="98"/>
        <v>3</v>
      </c>
      <c r="AB75" s="435">
        <f t="shared" si="99"/>
        <v>3</v>
      </c>
      <c r="AC75" s="435">
        <f t="shared" si="92"/>
        <v>3</v>
      </c>
      <c r="AD75" s="435">
        <f t="shared" si="93"/>
        <v>3</v>
      </c>
      <c r="AE75" s="435">
        <f t="shared" si="93"/>
        <v>3</v>
      </c>
      <c r="AF75" s="435">
        <f t="shared" si="13"/>
        <v>4</v>
      </c>
      <c r="AG75" s="435">
        <f t="shared" si="122"/>
        <v>4</v>
      </c>
      <c r="AH75" s="435">
        <f t="shared" si="122"/>
        <v>4</v>
      </c>
      <c r="AI75" s="435">
        <f t="shared" si="114"/>
        <v>4</v>
      </c>
      <c r="AJ75" s="435">
        <f t="shared" si="114"/>
        <v>4</v>
      </c>
      <c r="AK75" s="435">
        <f t="shared" si="101"/>
        <v>4</v>
      </c>
      <c r="AL75" s="435">
        <f t="shared" si="102"/>
        <v>4</v>
      </c>
      <c r="AM75" s="435">
        <f t="shared" si="118"/>
        <v>5</v>
      </c>
      <c r="AN75" s="435">
        <f t="shared" si="119"/>
        <v>5</v>
      </c>
      <c r="AO75" s="437">
        <f t="shared" ref="AO75:AP75" si="125">AO73+1</f>
        <v>6</v>
      </c>
      <c r="AP75" s="437">
        <f t="shared" si="125"/>
        <v>6</v>
      </c>
      <c r="AQ75" s="435">
        <f t="shared" si="110"/>
        <v>6</v>
      </c>
      <c r="AR75" s="435">
        <f t="shared" si="111"/>
        <v>6</v>
      </c>
      <c r="AS75" s="435">
        <f t="shared" si="123"/>
        <v>8</v>
      </c>
      <c r="AT75" s="435">
        <f t="shared" si="124"/>
        <v>8</v>
      </c>
      <c r="BA75" s="493">
        <v>44903</v>
      </c>
      <c r="BB75" s="494">
        <v>2023</v>
      </c>
    </row>
    <row r="76" spans="2:54" ht="18.75" customHeight="1" x14ac:dyDescent="0.2">
      <c r="B76" s="407">
        <v>44</v>
      </c>
      <c r="C76" s="635" t="s">
        <v>667</v>
      </c>
      <c r="D76" s="635"/>
      <c r="E76" s="421" t="str">
        <f>IF('CARROS RODOVIARIOS'!O5="","",1)</f>
        <v/>
      </c>
      <c r="F76" s="409" t="str">
        <f t="shared" ref="F76:F77" si="126">IF(E76="","",E76)</f>
        <v/>
      </c>
      <c r="G76" s="410">
        <v>1</v>
      </c>
      <c r="H76" s="410">
        <v>8</v>
      </c>
      <c r="I76" s="411">
        <v>3655.0289663999997</v>
      </c>
      <c r="J76" s="412" t="str">
        <f t="shared" ref="J76:J77" si="127">IF(E76="","",I76)</f>
        <v/>
      </c>
      <c r="K76" s="636" t="str">
        <f>IF(F76="","",F76*J76)</f>
        <v/>
      </c>
      <c r="L76" s="637"/>
      <c r="M76" s="469"/>
      <c r="N76" s="396"/>
      <c r="Q76" s="397"/>
      <c r="R76" s="397"/>
      <c r="S76" s="397"/>
      <c r="T76" s="402"/>
      <c r="U76" s="403"/>
      <c r="V76" s="397"/>
      <c r="W76" s="397"/>
      <c r="X76" s="397"/>
      <c r="Y76" s="435">
        <v>67</v>
      </c>
      <c r="Z76" s="435">
        <f t="shared" si="97"/>
        <v>3</v>
      </c>
      <c r="AA76" s="435">
        <f t="shared" si="98"/>
        <v>3</v>
      </c>
      <c r="AB76" s="435">
        <f t="shared" si="99"/>
        <v>3</v>
      </c>
      <c r="AC76" s="435">
        <f t="shared" si="92"/>
        <v>3</v>
      </c>
      <c r="AD76" s="435">
        <f t="shared" si="93"/>
        <v>3</v>
      </c>
      <c r="AE76" s="435">
        <f t="shared" si="93"/>
        <v>3</v>
      </c>
      <c r="AF76" s="435">
        <f t="shared" si="93"/>
        <v>4</v>
      </c>
      <c r="AG76" s="435">
        <f t="shared" si="122"/>
        <v>4</v>
      </c>
      <c r="AH76" s="435">
        <f t="shared" si="122"/>
        <v>4</v>
      </c>
      <c r="AI76" s="435">
        <f t="shared" si="114"/>
        <v>4</v>
      </c>
      <c r="AJ76" s="435">
        <f t="shared" si="114"/>
        <v>4</v>
      </c>
      <c r="AK76" s="435">
        <f t="shared" si="101"/>
        <v>4</v>
      </c>
      <c r="AL76" s="435">
        <f t="shared" si="102"/>
        <v>4</v>
      </c>
      <c r="AM76" s="435">
        <f t="shared" si="118"/>
        <v>5</v>
      </c>
      <c r="AN76" s="435">
        <f t="shared" si="119"/>
        <v>5</v>
      </c>
      <c r="AO76" s="435">
        <f t="shared" ref="AO76:AO87" si="128">AO75</f>
        <v>6</v>
      </c>
      <c r="AP76" s="435">
        <f t="shared" ref="AP76:AP87" si="129">AP75</f>
        <v>6</v>
      </c>
      <c r="AQ76" s="437">
        <f t="shared" ref="AQ76:AR76" si="130">AQ74+1</f>
        <v>7</v>
      </c>
      <c r="AR76" s="437">
        <f t="shared" si="130"/>
        <v>7</v>
      </c>
      <c r="AS76" s="435">
        <f t="shared" si="123"/>
        <v>8</v>
      </c>
      <c r="AT76" s="435">
        <f t="shared" si="124"/>
        <v>8</v>
      </c>
      <c r="BA76" s="493">
        <v>44904</v>
      </c>
      <c r="BB76" s="494">
        <v>2023</v>
      </c>
    </row>
    <row r="77" spans="2:54" ht="18.75" customHeight="1" x14ac:dyDescent="0.2">
      <c r="B77" s="407">
        <f>B76+1</f>
        <v>45</v>
      </c>
      <c r="C77" s="635" t="s">
        <v>668</v>
      </c>
      <c r="D77" s="635"/>
      <c r="E77" s="421" t="str">
        <f>IF('CARROS RODOVIARIOS'!O5="","",1)</f>
        <v/>
      </c>
      <c r="F77" s="409" t="str">
        <f t="shared" si="126"/>
        <v/>
      </c>
      <c r="G77" s="410">
        <v>1</v>
      </c>
      <c r="H77" s="410">
        <v>8</v>
      </c>
      <c r="I77" s="411">
        <v>2088.5879808</v>
      </c>
      <c r="J77" s="412" t="str">
        <f t="shared" si="127"/>
        <v/>
      </c>
      <c r="K77" s="636" t="str">
        <f>IF(F77="","",F77*J77)</f>
        <v/>
      </c>
      <c r="L77" s="637"/>
      <c r="M77" s="469"/>
      <c r="N77" s="396"/>
      <c r="Q77" s="397"/>
      <c r="R77" s="397"/>
      <c r="S77" s="397"/>
      <c r="T77" s="402"/>
      <c r="U77" s="403"/>
      <c r="V77" s="397"/>
      <c r="W77" s="397"/>
      <c r="X77" s="397"/>
      <c r="Y77" s="435">
        <v>68</v>
      </c>
      <c r="Z77" s="435">
        <f t="shared" si="97"/>
        <v>3</v>
      </c>
      <c r="AA77" s="435">
        <f t="shared" si="98"/>
        <v>3</v>
      </c>
      <c r="AB77" s="435">
        <f t="shared" si="99"/>
        <v>3</v>
      </c>
      <c r="AC77" s="435">
        <f t="shared" si="92"/>
        <v>3</v>
      </c>
      <c r="AD77" s="435">
        <f t="shared" si="93"/>
        <v>3</v>
      </c>
      <c r="AE77" s="435">
        <f t="shared" si="93"/>
        <v>3</v>
      </c>
      <c r="AF77" s="435">
        <f t="shared" si="93"/>
        <v>4</v>
      </c>
      <c r="AG77" s="435">
        <f t="shared" si="122"/>
        <v>4</v>
      </c>
      <c r="AH77" s="435">
        <f t="shared" si="122"/>
        <v>4</v>
      </c>
      <c r="AI77" s="435">
        <f t="shared" si="114"/>
        <v>4</v>
      </c>
      <c r="AJ77" s="435">
        <f t="shared" si="114"/>
        <v>4</v>
      </c>
      <c r="AK77" s="435">
        <f t="shared" si="101"/>
        <v>4</v>
      </c>
      <c r="AL77" s="435">
        <f t="shared" si="102"/>
        <v>4</v>
      </c>
      <c r="AM77" s="435">
        <f t="shared" si="118"/>
        <v>5</v>
      </c>
      <c r="AN77" s="435">
        <f t="shared" si="119"/>
        <v>5</v>
      </c>
      <c r="AO77" s="435">
        <f t="shared" si="128"/>
        <v>6</v>
      </c>
      <c r="AP77" s="435">
        <f t="shared" si="129"/>
        <v>6</v>
      </c>
      <c r="AQ77" s="435">
        <f t="shared" ref="AQ77:AQ86" si="131">AQ76</f>
        <v>7</v>
      </c>
      <c r="AR77" s="435">
        <f t="shared" ref="AR77:AR86" si="132">AR76</f>
        <v>7</v>
      </c>
      <c r="AS77" s="435">
        <f t="shared" si="123"/>
        <v>8</v>
      </c>
      <c r="AT77" s="435">
        <f t="shared" si="124"/>
        <v>8</v>
      </c>
      <c r="BA77" s="493">
        <v>44905</v>
      </c>
      <c r="BB77" s="494">
        <v>2023</v>
      </c>
    </row>
    <row r="78" spans="2:54" ht="18.75" customHeight="1" x14ac:dyDescent="0.2">
      <c r="B78" s="417" t="s">
        <v>669</v>
      </c>
      <c r="C78" s="418"/>
      <c r="D78" s="418"/>
      <c r="E78" s="427"/>
      <c r="F78" s="419"/>
      <c r="G78" s="418"/>
      <c r="H78" s="418"/>
      <c r="I78" s="418"/>
      <c r="J78" s="418"/>
      <c r="K78" s="418"/>
      <c r="L78" s="420"/>
      <c r="M78" s="469"/>
      <c r="N78" s="396"/>
      <c r="Q78" s="397"/>
      <c r="R78" s="397"/>
      <c r="S78" s="397"/>
      <c r="T78" s="402"/>
      <c r="U78" s="403"/>
      <c r="V78" s="397"/>
      <c r="W78" s="397"/>
      <c r="X78" s="397"/>
      <c r="Y78" s="435">
        <v>69</v>
      </c>
      <c r="Z78" s="435">
        <f t="shared" si="97"/>
        <v>3</v>
      </c>
      <c r="AA78" s="435">
        <f t="shared" si="98"/>
        <v>3</v>
      </c>
      <c r="AB78" s="435">
        <f t="shared" si="99"/>
        <v>3</v>
      </c>
      <c r="AC78" s="435">
        <f t="shared" si="92"/>
        <v>3</v>
      </c>
      <c r="AD78" s="435">
        <f t="shared" si="93"/>
        <v>3</v>
      </c>
      <c r="AE78" s="435">
        <f t="shared" si="93"/>
        <v>3</v>
      </c>
      <c r="AF78" s="435">
        <f t="shared" si="93"/>
        <v>4</v>
      </c>
      <c r="AG78" s="435">
        <f t="shared" si="122"/>
        <v>4</v>
      </c>
      <c r="AH78" s="435">
        <f t="shared" si="122"/>
        <v>4</v>
      </c>
      <c r="AI78" s="435">
        <f t="shared" si="114"/>
        <v>4</v>
      </c>
      <c r="AJ78" s="435">
        <f t="shared" si="114"/>
        <v>4</v>
      </c>
      <c r="AK78" s="437">
        <f t="shared" ref="AK78:AL78" si="133">AK76+1</f>
        <v>5</v>
      </c>
      <c r="AL78" s="437">
        <f t="shared" si="133"/>
        <v>5</v>
      </c>
      <c r="AM78" s="435">
        <f t="shared" si="118"/>
        <v>5</v>
      </c>
      <c r="AN78" s="435">
        <f t="shared" si="119"/>
        <v>5</v>
      </c>
      <c r="AO78" s="435">
        <f t="shared" si="128"/>
        <v>6</v>
      </c>
      <c r="AP78" s="435">
        <f t="shared" si="129"/>
        <v>6</v>
      </c>
      <c r="AQ78" s="435">
        <f t="shared" si="131"/>
        <v>7</v>
      </c>
      <c r="AR78" s="435">
        <f t="shared" si="132"/>
        <v>7</v>
      </c>
      <c r="AS78" s="435">
        <f t="shared" si="123"/>
        <v>8</v>
      </c>
      <c r="AT78" s="435">
        <f t="shared" si="124"/>
        <v>8</v>
      </c>
      <c r="BA78" s="493">
        <v>44906</v>
      </c>
      <c r="BB78" s="494">
        <v>2023</v>
      </c>
    </row>
    <row r="79" spans="2:54" ht="18.75" customHeight="1" x14ac:dyDescent="0.2">
      <c r="B79" s="407">
        <v>46</v>
      </c>
      <c r="C79" s="635" t="s">
        <v>670</v>
      </c>
      <c r="D79" s="635"/>
      <c r="E79" s="421" t="str">
        <f>IF('CARROS RODOVIARIOS'!O5="","",1)</f>
        <v/>
      </c>
      <c r="F79" s="409" t="str">
        <f t="shared" ref="F79:F80" si="134">IF(E79="","",E79)</f>
        <v/>
      </c>
      <c r="G79" s="410">
        <v>1</v>
      </c>
      <c r="H79" s="410">
        <v>8</v>
      </c>
      <c r="I79" s="411">
        <v>6787.9109375999997</v>
      </c>
      <c r="J79" s="412" t="str">
        <f t="shared" ref="J79:J80" si="135">IF(E79="","",I79)</f>
        <v/>
      </c>
      <c r="K79" s="636" t="str">
        <f>IF(F79="","",F79*J79)</f>
        <v/>
      </c>
      <c r="L79" s="637"/>
      <c r="M79" s="469"/>
      <c r="N79" s="396"/>
      <c r="Q79" s="397"/>
      <c r="R79" s="397"/>
      <c r="S79" s="397"/>
      <c r="T79" s="402"/>
      <c r="U79" s="403"/>
      <c r="V79" s="397"/>
      <c r="W79" s="397"/>
      <c r="X79" s="397"/>
      <c r="Y79" s="435">
        <v>70</v>
      </c>
      <c r="Z79" s="435">
        <f t="shared" si="97"/>
        <v>3</v>
      </c>
      <c r="AA79" s="435">
        <f t="shared" si="98"/>
        <v>3</v>
      </c>
      <c r="AB79" s="435">
        <f t="shared" si="99"/>
        <v>3</v>
      </c>
      <c r="AC79" s="435">
        <f t="shared" si="92"/>
        <v>3</v>
      </c>
      <c r="AD79" s="435">
        <f t="shared" si="93"/>
        <v>3</v>
      </c>
      <c r="AE79" s="435">
        <f t="shared" si="93"/>
        <v>3</v>
      </c>
      <c r="AF79" s="435">
        <f t="shared" si="93"/>
        <v>4</v>
      </c>
      <c r="AG79" s="435">
        <f t="shared" si="122"/>
        <v>4</v>
      </c>
      <c r="AH79" s="435">
        <f t="shared" si="122"/>
        <v>4</v>
      </c>
      <c r="AI79" s="435">
        <f t="shared" si="114"/>
        <v>4</v>
      </c>
      <c r="AJ79" s="435">
        <f t="shared" si="114"/>
        <v>4</v>
      </c>
      <c r="AK79" s="435">
        <f t="shared" ref="AK79:AK94" si="136">AK78</f>
        <v>5</v>
      </c>
      <c r="AL79" s="435">
        <f t="shared" ref="AL79:AL94" si="137">AL78</f>
        <v>5</v>
      </c>
      <c r="AM79" s="435">
        <f t="shared" si="118"/>
        <v>5</v>
      </c>
      <c r="AN79" s="435">
        <f t="shared" si="119"/>
        <v>5</v>
      </c>
      <c r="AO79" s="435">
        <f t="shared" si="128"/>
        <v>6</v>
      </c>
      <c r="AP79" s="435">
        <f t="shared" si="129"/>
        <v>6</v>
      </c>
      <c r="AQ79" s="435">
        <f t="shared" si="131"/>
        <v>7</v>
      </c>
      <c r="AR79" s="435">
        <f t="shared" si="132"/>
        <v>7</v>
      </c>
      <c r="AS79" s="435">
        <f t="shared" si="123"/>
        <v>8</v>
      </c>
      <c r="AT79" s="435">
        <f t="shared" si="124"/>
        <v>8</v>
      </c>
      <c r="BA79" s="493">
        <v>44907</v>
      </c>
      <c r="BB79" s="494">
        <v>2023</v>
      </c>
    </row>
    <row r="80" spans="2:54" ht="18.75" customHeight="1" x14ac:dyDescent="0.2">
      <c r="B80" s="407">
        <f>B79+1</f>
        <v>47</v>
      </c>
      <c r="C80" s="635" t="s">
        <v>671</v>
      </c>
      <c r="D80" s="635"/>
      <c r="E80" s="421" t="str">
        <f>IF('CARROS RODOVIARIOS'!O5="","",2)</f>
        <v/>
      </c>
      <c r="F80" s="409" t="str">
        <f t="shared" si="134"/>
        <v/>
      </c>
      <c r="G80" s="410">
        <v>3</v>
      </c>
      <c r="H80" s="410">
        <v>8</v>
      </c>
      <c r="I80" s="411">
        <v>3655.0289663999997</v>
      </c>
      <c r="J80" s="412" t="str">
        <f t="shared" si="135"/>
        <v/>
      </c>
      <c r="K80" s="636" t="str">
        <f>IF(F80="","",F80*J80)</f>
        <v/>
      </c>
      <c r="L80" s="637"/>
      <c r="M80" s="469"/>
      <c r="N80" s="396"/>
      <c r="Q80" s="397"/>
      <c r="R80" s="397"/>
      <c r="S80" s="397"/>
      <c r="T80" s="402"/>
      <c r="U80" s="403"/>
      <c r="V80" s="397"/>
      <c r="W80" s="397"/>
      <c r="X80" s="397"/>
      <c r="Y80" s="435">
        <v>71</v>
      </c>
      <c r="Z80" s="435">
        <f t="shared" si="97"/>
        <v>3</v>
      </c>
      <c r="AA80" s="435">
        <f t="shared" si="98"/>
        <v>3</v>
      </c>
      <c r="AB80" s="435">
        <f t="shared" si="99"/>
        <v>3</v>
      </c>
      <c r="AC80" s="435">
        <f t="shared" si="92"/>
        <v>3</v>
      </c>
      <c r="AD80" s="435">
        <f t="shared" si="93"/>
        <v>3</v>
      </c>
      <c r="AE80" s="435">
        <f t="shared" si="93"/>
        <v>3</v>
      </c>
      <c r="AF80" s="435">
        <f t="shared" si="93"/>
        <v>4</v>
      </c>
      <c r="AG80" s="435">
        <f t="shared" si="122"/>
        <v>4</v>
      </c>
      <c r="AH80" s="435">
        <f t="shared" si="122"/>
        <v>4</v>
      </c>
      <c r="AI80" s="435">
        <f t="shared" si="114"/>
        <v>4</v>
      </c>
      <c r="AJ80" s="435">
        <f t="shared" si="114"/>
        <v>4</v>
      </c>
      <c r="AK80" s="435">
        <f t="shared" si="136"/>
        <v>5</v>
      </c>
      <c r="AL80" s="435">
        <f t="shared" si="137"/>
        <v>5</v>
      </c>
      <c r="AM80" s="435">
        <f t="shared" si="118"/>
        <v>5</v>
      </c>
      <c r="AN80" s="435">
        <f t="shared" si="119"/>
        <v>5</v>
      </c>
      <c r="AO80" s="435">
        <f t="shared" si="128"/>
        <v>6</v>
      </c>
      <c r="AP80" s="435">
        <f t="shared" si="129"/>
        <v>6</v>
      </c>
      <c r="AQ80" s="435">
        <f t="shared" si="131"/>
        <v>7</v>
      </c>
      <c r="AR80" s="435">
        <f t="shared" si="132"/>
        <v>7</v>
      </c>
      <c r="AS80" s="435">
        <f t="shared" si="123"/>
        <v>8</v>
      </c>
      <c r="AT80" s="435">
        <f t="shared" si="124"/>
        <v>8</v>
      </c>
      <c r="BA80" s="493">
        <v>44908</v>
      </c>
      <c r="BB80" s="494">
        <v>2023</v>
      </c>
    </row>
    <row r="81" spans="2:54" ht="20.25" customHeight="1" thickBot="1" x14ac:dyDescent="0.25">
      <c r="E81" s="428" t="s">
        <v>672</v>
      </c>
      <c r="F81" s="428" t="s">
        <v>673</v>
      </c>
      <c r="L81" s="401"/>
      <c r="Q81" s="397"/>
      <c r="R81" s="397"/>
      <c r="S81" s="397"/>
      <c r="T81" s="402"/>
      <c r="U81" s="403"/>
      <c r="V81" s="397"/>
      <c r="W81" s="397"/>
      <c r="X81" s="397"/>
      <c r="Y81" s="435">
        <v>72</v>
      </c>
      <c r="Z81" s="435">
        <f t="shared" si="97"/>
        <v>3</v>
      </c>
      <c r="AA81" s="435">
        <f t="shared" si="98"/>
        <v>3</v>
      </c>
      <c r="AB81" s="435">
        <f t="shared" si="99"/>
        <v>3</v>
      </c>
      <c r="AC81" s="437">
        <f>AC79+1</f>
        <v>4</v>
      </c>
      <c r="AD81" s="437">
        <f>AD79+1</f>
        <v>4</v>
      </c>
      <c r="AE81" s="437">
        <f>AE79+1</f>
        <v>4</v>
      </c>
      <c r="AF81" s="435">
        <f t="shared" ref="AF81:AF93" si="138">AF80</f>
        <v>4</v>
      </c>
      <c r="AG81" s="435">
        <f t="shared" si="122"/>
        <v>4</v>
      </c>
      <c r="AH81" s="435">
        <f t="shared" si="122"/>
        <v>4</v>
      </c>
      <c r="AI81" s="435">
        <f t="shared" si="114"/>
        <v>4</v>
      </c>
      <c r="AJ81" s="435">
        <f t="shared" si="114"/>
        <v>4</v>
      </c>
      <c r="AK81" s="435">
        <f t="shared" si="136"/>
        <v>5</v>
      </c>
      <c r="AL81" s="435">
        <f t="shared" si="137"/>
        <v>5</v>
      </c>
      <c r="AM81" s="435">
        <f t="shared" si="118"/>
        <v>5</v>
      </c>
      <c r="AN81" s="435">
        <f t="shared" si="119"/>
        <v>5</v>
      </c>
      <c r="AO81" s="435">
        <f t="shared" si="128"/>
        <v>6</v>
      </c>
      <c r="AP81" s="435">
        <f t="shared" si="129"/>
        <v>6</v>
      </c>
      <c r="AQ81" s="435">
        <f t="shared" si="131"/>
        <v>7</v>
      </c>
      <c r="AR81" s="435">
        <f t="shared" si="132"/>
        <v>7</v>
      </c>
      <c r="AS81" s="435">
        <f t="shared" si="123"/>
        <v>8</v>
      </c>
      <c r="AT81" s="435">
        <f t="shared" si="124"/>
        <v>8</v>
      </c>
      <c r="BA81" s="493">
        <v>44909</v>
      </c>
      <c r="BB81" s="494">
        <v>2023</v>
      </c>
    </row>
    <row r="82" spans="2:54" ht="29.25" customHeight="1" thickBot="1" x14ac:dyDescent="0.25">
      <c r="B82" s="638" t="s">
        <v>674</v>
      </c>
      <c r="C82" s="638"/>
      <c r="D82" s="639"/>
      <c r="E82" s="433" t="str">
        <f>IF(SUM(E29,E31:E33,E35:E38,E40:E54,E56:E69,E71:E74,E76:E77,E79:E80)=0,"",SUM(E29,E31:E33,E35:E38,E40:E54,E56:E69,E71:E74,E76:E77,E79:E80))</f>
        <v/>
      </c>
      <c r="F82" s="429" t="str">
        <f>IF(SUM(F29:F33,F35:F38,F40:F54,F56:F69,F71:F74,F76:F77,F79:F80)=0,"",SUM(F29:F33,F35:F38,F40:F54,F56:F69,F71:F74,F76:F77,F79:F80))</f>
        <v/>
      </c>
      <c r="G82" s="640" t="s">
        <v>582</v>
      </c>
      <c r="H82" s="640"/>
      <c r="I82" s="640"/>
      <c r="J82" s="640"/>
      <c r="K82" s="641">
        <f>SUM(K29:L33,K35:L38,K40:L54,K56:L69,K71:L74,K76:L77,K79:L80)</f>
        <v>0</v>
      </c>
      <c r="L82" s="642"/>
      <c r="Q82" s="397"/>
      <c r="R82" s="397"/>
      <c r="S82" s="397"/>
      <c r="T82" s="402"/>
      <c r="U82" s="403"/>
      <c r="V82" s="397"/>
      <c r="W82" s="397"/>
      <c r="X82" s="397"/>
      <c r="Y82" s="435">
        <v>73</v>
      </c>
      <c r="Z82" s="435">
        <f t="shared" si="97"/>
        <v>3</v>
      </c>
      <c r="AA82" s="435">
        <f t="shared" si="98"/>
        <v>3</v>
      </c>
      <c r="AB82" s="435">
        <f t="shared" si="99"/>
        <v>3</v>
      </c>
      <c r="AC82" s="435">
        <f t="shared" ref="AC82:AC104" si="139">AC81</f>
        <v>4</v>
      </c>
      <c r="AD82" s="435">
        <f t="shared" ref="AD82:AF104" si="140">AD81</f>
        <v>4</v>
      </c>
      <c r="AE82" s="435">
        <f t="shared" si="140"/>
        <v>4</v>
      </c>
      <c r="AF82" s="435">
        <f t="shared" si="138"/>
        <v>4</v>
      </c>
      <c r="AG82" s="435">
        <f t="shared" si="122"/>
        <v>4</v>
      </c>
      <c r="AH82" s="435">
        <f t="shared" si="122"/>
        <v>4</v>
      </c>
      <c r="AI82" s="435">
        <f t="shared" si="114"/>
        <v>4</v>
      </c>
      <c r="AJ82" s="435">
        <f t="shared" si="114"/>
        <v>4</v>
      </c>
      <c r="AK82" s="435">
        <f t="shared" si="136"/>
        <v>5</v>
      </c>
      <c r="AL82" s="435">
        <f t="shared" si="137"/>
        <v>5</v>
      </c>
      <c r="AM82" s="435">
        <f t="shared" si="118"/>
        <v>5</v>
      </c>
      <c r="AN82" s="435">
        <f t="shared" si="119"/>
        <v>5</v>
      </c>
      <c r="AO82" s="435">
        <f t="shared" si="128"/>
        <v>6</v>
      </c>
      <c r="AP82" s="435">
        <f t="shared" si="129"/>
        <v>6</v>
      </c>
      <c r="AQ82" s="435">
        <f t="shared" si="131"/>
        <v>7</v>
      </c>
      <c r="AR82" s="435">
        <f t="shared" si="132"/>
        <v>7</v>
      </c>
      <c r="AS82" s="437">
        <f t="shared" ref="AS82:AT82" si="141">AS80+1</f>
        <v>9</v>
      </c>
      <c r="AT82" s="437">
        <f t="shared" si="141"/>
        <v>9</v>
      </c>
      <c r="BA82" s="493">
        <v>44910</v>
      </c>
      <c r="BB82" s="494">
        <v>2023</v>
      </c>
    </row>
    <row r="83" spans="2:54" x14ac:dyDescent="0.2">
      <c r="L83" s="401"/>
      <c r="Q83" s="397"/>
      <c r="R83" s="397"/>
      <c r="S83" s="397"/>
      <c r="T83" s="402"/>
      <c r="U83" s="403"/>
      <c r="V83" s="397"/>
      <c r="W83" s="397"/>
      <c r="X83" s="397"/>
      <c r="Y83" s="435">
        <v>74</v>
      </c>
      <c r="Z83" s="435">
        <f t="shared" si="97"/>
        <v>3</v>
      </c>
      <c r="AA83" s="435">
        <f t="shared" si="98"/>
        <v>3</v>
      </c>
      <c r="AB83" s="435">
        <f t="shared" si="99"/>
        <v>3</v>
      </c>
      <c r="AC83" s="435">
        <f t="shared" si="139"/>
        <v>4</v>
      </c>
      <c r="AD83" s="435">
        <f t="shared" si="140"/>
        <v>4</v>
      </c>
      <c r="AE83" s="435">
        <f t="shared" si="140"/>
        <v>4</v>
      </c>
      <c r="AF83" s="435">
        <f t="shared" si="138"/>
        <v>4</v>
      </c>
      <c r="AG83" s="435">
        <f t="shared" si="122"/>
        <v>4</v>
      </c>
      <c r="AH83" s="435">
        <f t="shared" si="122"/>
        <v>4</v>
      </c>
      <c r="AI83" s="435">
        <f t="shared" si="114"/>
        <v>4</v>
      </c>
      <c r="AJ83" s="435">
        <f t="shared" si="114"/>
        <v>4</v>
      </c>
      <c r="AK83" s="435">
        <f t="shared" si="136"/>
        <v>5</v>
      </c>
      <c r="AL83" s="435">
        <f t="shared" si="137"/>
        <v>5</v>
      </c>
      <c r="AM83" s="435">
        <f t="shared" si="118"/>
        <v>5</v>
      </c>
      <c r="AN83" s="435">
        <f t="shared" si="119"/>
        <v>5</v>
      </c>
      <c r="AO83" s="435">
        <f t="shared" si="128"/>
        <v>6</v>
      </c>
      <c r="AP83" s="435">
        <f t="shared" si="129"/>
        <v>6</v>
      </c>
      <c r="AQ83" s="435">
        <f t="shared" si="131"/>
        <v>7</v>
      </c>
      <c r="AR83" s="435">
        <f t="shared" si="132"/>
        <v>7</v>
      </c>
      <c r="AS83" s="435">
        <f t="shared" ref="AS83:AS90" si="142">AS82</f>
        <v>9</v>
      </c>
      <c r="AT83" s="435">
        <f t="shared" ref="AT83:AT90" si="143">AT82</f>
        <v>9</v>
      </c>
      <c r="BA83" s="493">
        <v>44911</v>
      </c>
      <c r="BB83" s="494">
        <v>2023</v>
      </c>
    </row>
    <row r="84" spans="2:54" x14ac:dyDescent="0.2">
      <c r="Y84" s="435">
        <v>75</v>
      </c>
      <c r="Z84" s="435">
        <f t="shared" si="97"/>
        <v>3</v>
      </c>
      <c r="AA84" s="435">
        <f t="shared" si="98"/>
        <v>3</v>
      </c>
      <c r="AB84" s="435">
        <f t="shared" si="99"/>
        <v>3</v>
      </c>
      <c r="AC84" s="435">
        <f t="shared" si="139"/>
        <v>4</v>
      </c>
      <c r="AD84" s="435">
        <f t="shared" si="140"/>
        <v>4</v>
      </c>
      <c r="AE84" s="435">
        <f t="shared" si="140"/>
        <v>4</v>
      </c>
      <c r="AF84" s="435">
        <f t="shared" si="138"/>
        <v>4</v>
      </c>
      <c r="AG84" s="435">
        <f t="shared" si="122"/>
        <v>4</v>
      </c>
      <c r="AH84" s="435">
        <f t="shared" si="122"/>
        <v>4</v>
      </c>
      <c r="AI84" s="435">
        <f t="shared" si="26"/>
        <v>4</v>
      </c>
      <c r="AJ84" s="435">
        <f t="shared" si="26"/>
        <v>4</v>
      </c>
      <c r="AK84" s="435">
        <f t="shared" si="136"/>
        <v>5</v>
      </c>
      <c r="AL84" s="435">
        <f t="shared" si="137"/>
        <v>5</v>
      </c>
      <c r="AM84" s="435">
        <f t="shared" si="118"/>
        <v>5</v>
      </c>
      <c r="AN84" s="435">
        <f t="shared" si="119"/>
        <v>5</v>
      </c>
      <c r="AO84" s="435">
        <f t="shared" si="128"/>
        <v>6</v>
      </c>
      <c r="AP84" s="435">
        <f t="shared" si="129"/>
        <v>6</v>
      </c>
      <c r="AQ84" s="435">
        <f t="shared" si="131"/>
        <v>7</v>
      </c>
      <c r="AR84" s="435">
        <f t="shared" si="132"/>
        <v>7</v>
      </c>
      <c r="AS84" s="435">
        <f t="shared" si="142"/>
        <v>9</v>
      </c>
      <c r="AT84" s="435">
        <f t="shared" si="143"/>
        <v>9</v>
      </c>
      <c r="BA84" s="493">
        <v>44912</v>
      </c>
      <c r="BB84" s="494">
        <v>2023</v>
      </c>
    </row>
    <row r="85" spans="2:54" x14ac:dyDescent="0.2">
      <c r="Y85" s="435">
        <v>76</v>
      </c>
      <c r="Z85" s="437">
        <f t="shared" ref="Z85" si="144">Z84+1</f>
        <v>4</v>
      </c>
      <c r="AA85" s="437">
        <f t="shared" ref="AA85" si="145">AA84+1</f>
        <v>4</v>
      </c>
      <c r="AB85" s="437">
        <f t="shared" ref="AB85" si="146">AB84+1</f>
        <v>4</v>
      </c>
      <c r="AC85" s="435">
        <f t="shared" si="139"/>
        <v>4</v>
      </c>
      <c r="AD85" s="435">
        <f t="shared" si="140"/>
        <v>4</v>
      </c>
      <c r="AE85" s="435">
        <f t="shared" si="140"/>
        <v>4</v>
      </c>
      <c r="AF85" s="435">
        <f t="shared" si="138"/>
        <v>4</v>
      </c>
      <c r="AG85" s="435">
        <f t="shared" si="122"/>
        <v>4</v>
      </c>
      <c r="AH85" s="435">
        <f t="shared" si="122"/>
        <v>4</v>
      </c>
      <c r="AI85" s="435">
        <f t="shared" si="26"/>
        <v>4</v>
      </c>
      <c r="AJ85" s="435">
        <f t="shared" si="26"/>
        <v>4</v>
      </c>
      <c r="AK85" s="435">
        <f t="shared" si="136"/>
        <v>5</v>
      </c>
      <c r="AL85" s="435">
        <f t="shared" si="137"/>
        <v>5</v>
      </c>
      <c r="AM85" s="437">
        <f t="shared" ref="AM85:AN85" si="147">AM83+1</f>
        <v>6</v>
      </c>
      <c r="AN85" s="437">
        <f t="shared" si="147"/>
        <v>6</v>
      </c>
      <c r="AO85" s="435">
        <f t="shared" si="128"/>
        <v>6</v>
      </c>
      <c r="AP85" s="435">
        <f t="shared" si="129"/>
        <v>6</v>
      </c>
      <c r="AQ85" s="435">
        <f t="shared" si="131"/>
        <v>7</v>
      </c>
      <c r="AR85" s="435">
        <f t="shared" si="132"/>
        <v>7</v>
      </c>
      <c r="AS85" s="435">
        <f t="shared" si="142"/>
        <v>9</v>
      </c>
      <c r="AT85" s="435">
        <f t="shared" si="143"/>
        <v>9</v>
      </c>
      <c r="BA85" s="493">
        <v>44913</v>
      </c>
      <c r="BB85" s="494">
        <v>2023</v>
      </c>
    </row>
    <row r="86" spans="2:54" x14ac:dyDescent="0.2">
      <c r="Y86" s="435">
        <v>77</v>
      </c>
      <c r="Z86" s="435">
        <f t="shared" ref="Z86" si="148">Z85</f>
        <v>4</v>
      </c>
      <c r="AA86" s="435">
        <f t="shared" ref="AA86:AA109" si="149">AA85</f>
        <v>4</v>
      </c>
      <c r="AB86" s="435">
        <f t="shared" ref="AB86:AB109" si="150">AB85</f>
        <v>4</v>
      </c>
      <c r="AC86" s="435">
        <f t="shared" si="139"/>
        <v>4</v>
      </c>
      <c r="AD86" s="435">
        <f t="shared" si="140"/>
        <v>4</v>
      </c>
      <c r="AE86" s="435">
        <f t="shared" si="140"/>
        <v>4</v>
      </c>
      <c r="AF86" s="435">
        <f t="shared" si="138"/>
        <v>4</v>
      </c>
      <c r="AG86" s="435">
        <f t="shared" si="122"/>
        <v>4</v>
      </c>
      <c r="AH86" s="435">
        <f t="shared" si="122"/>
        <v>4</v>
      </c>
      <c r="AI86" s="437">
        <f t="shared" ref="AI86:AJ86" si="151">AI84+1</f>
        <v>5</v>
      </c>
      <c r="AJ86" s="437">
        <f t="shared" si="151"/>
        <v>5</v>
      </c>
      <c r="AK86" s="435">
        <f t="shared" si="136"/>
        <v>5</v>
      </c>
      <c r="AL86" s="435">
        <f t="shared" si="137"/>
        <v>5</v>
      </c>
      <c r="AM86" s="435">
        <f t="shared" ref="AM86:AM99" si="152">AM85</f>
        <v>6</v>
      </c>
      <c r="AN86" s="435">
        <f t="shared" ref="AN86:AN99" si="153">AN85</f>
        <v>6</v>
      </c>
      <c r="AO86" s="435">
        <f t="shared" si="128"/>
        <v>6</v>
      </c>
      <c r="AP86" s="435">
        <f t="shared" si="129"/>
        <v>6</v>
      </c>
      <c r="AQ86" s="435">
        <f t="shared" si="131"/>
        <v>7</v>
      </c>
      <c r="AR86" s="435">
        <f t="shared" si="132"/>
        <v>7</v>
      </c>
      <c r="AS86" s="435">
        <f t="shared" si="142"/>
        <v>9</v>
      </c>
      <c r="AT86" s="435">
        <f t="shared" si="143"/>
        <v>9</v>
      </c>
      <c r="BA86" s="493">
        <v>44914</v>
      </c>
      <c r="BB86" s="494">
        <v>2023</v>
      </c>
    </row>
    <row r="87" spans="2:54" x14ac:dyDescent="0.2">
      <c r="Y87" s="435">
        <v>78</v>
      </c>
      <c r="Z87" s="435">
        <f t="shared" si="97"/>
        <v>4</v>
      </c>
      <c r="AA87" s="435">
        <f t="shared" si="149"/>
        <v>4</v>
      </c>
      <c r="AB87" s="435">
        <f t="shared" si="150"/>
        <v>4</v>
      </c>
      <c r="AC87" s="435">
        <f t="shared" si="139"/>
        <v>4</v>
      </c>
      <c r="AD87" s="435">
        <f t="shared" si="140"/>
        <v>4</v>
      </c>
      <c r="AE87" s="435">
        <f t="shared" si="140"/>
        <v>4</v>
      </c>
      <c r="AF87" s="435">
        <f t="shared" si="138"/>
        <v>4</v>
      </c>
      <c r="AG87" s="435">
        <f t="shared" si="122"/>
        <v>4</v>
      </c>
      <c r="AH87" s="435">
        <f t="shared" si="122"/>
        <v>4</v>
      </c>
      <c r="AI87" s="435">
        <f t="shared" si="122"/>
        <v>5</v>
      </c>
      <c r="AJ87" s="435">
        <f t="shared" si="122"/>
        <v>5</v>
      </c>
      <c r="AK87" s="435">
        <f t="shared" si="136"/>
        <v>5</v>
      </c>
      <c r="AL87" s="435">
        <f t="shared" si="137"/>
        <v>5</v>
      </c>
      <c r="AM87" s="435">
        <f t="shared" si="152"/>
        <v>6</v>
      </c>
      <c r="AN87" s="435">
        <f t="shared" si="153"/>
        <v>6</v>
      </c>
      <c r="AO87" s="435">
        <f t="shared" si="128"/>
        <v>6</v>
      </c>
      <c r="AP87" s="435">
        <f t="shared" si="129"/>
        <v>6</v>
      </c>
      <c r="AQ87" s="437">
        <f t="shared" ref="AQ87:AR87" si="154">AQ85+1</f>
        <v>8</v>
      </c>
      <c r="AR87" s="437">
        <f t="shared" si="154"/>
        <v>8</v>
      </c>
      <c r="AS87" s="435">
        <f t="shared" si="142"/>
        <v>9</v>
      </c>
      <c r="AT87" s="435">
        <f t="shared" si="143"/>
        <v>9</v>
      </c>
      <c r="BA87" s="493">
        <v>44915</v>
      </c>
      <c r="BB87" s="494">
        <v>2023</v>
      </c>
    </row>
    <row r="88" spans="2:54" x14ac:dyDescent="0.2">
      <c r="Y88" s="435">
        <v>79</v>
      </c>
      <c r="Z88" s="435">
        <f t="shared" si="97"/>
        <v>4</v>
      </c>
      <c r="AA88" s="435">
        <f t="shared" si="149"/>
        <v>4</v>
      </c>
      <c r="AB88" s="435">
        <f t="shared" si="150"/>
        <v>4</v>
      </c>
      <c r="AC88" s="435">
        <f t="shared" si="139"/>
        <v>4</v>
      </c>
      <c r="AD88" s="435">
        <f t="shared" si="140"/>
        <v>4</v>
      </c>
      <c r="AE88" s="435">
        <f t="shared" si="140"/>
        <v>4</v>
      </c>
      <c r="AF88" s="435">
        <f t="shared" si="138"/>
        <v>4</v>
      </c>
      <c r="AG88" s="435">
        <f t="shared" si="122"/>
        <v>4</v>
      </c>
      <c r="AH88" s="435">
        <f t="shared" si="122"/>
        <v>4</v>
      </c>
      <c r="AI88" s="435">
        <f t="shared" si="122"/>
        <v>5</v>
      </c>
      <c r="AJ88" s="435">
        <f t="shared" si="122"/>
        <v>5</v>
      </c>
      <c r="AK88" s="435">
        <f t="shared" si="136"/>
        <v>5</v>
      </c>
      <c r="AL88" s="435">
        <f t="shared" si="137"/>
        <v>5</v>
      </c>
      <c r="AM88" s="435">
        <f t="shared" si="152"/>
        <v>6</v>
      </c>
      <c r="AN88" s="435">
        <f t="shared" si="153"/>
        <v>6</v>
      </c>
      <c r="AO88" s="437">
        <f t="shared" ref="AO88:AP88" si="155">AO86+1</f>
        <v>7</v>
      </c>
      <c r="AP88" s="437">
        <f t="shared" si="155"/>
        <v>7</v>
      </c>
      <c r="AQ88" s="435">
        <f t="shared" ref="AQ88:AQ97" si="156">AQ87</f>
        <v>8</v>
      </c>
      <c r="AR88" s="435">
        <f t="shared" ref="AR88:AR97" si="157">AR87</f>
        <v>8</v>
      </c>
      <c r="AS88" s="435">
        <f t="shared" si="142"/>
        <v>9</v>
      </c>
      <c r="AT88" s="435">
        <f t="shared" si="143"/>
        <v>9</v>
      </c>
      <c r="BA88" s="493">
        <v>44916</v>
      </c>
      <c r="BB88" s="494">
        <v>2023</v>
      </c>
    </row>
    <row r="89" spans="2:54" x14ac:dyDescent="0.2">
      <c r="Y89" s="435">
        <v>80</v>
      </c>
      <c r="Z89" s="435">
        <f t="shared" si="97"/>
        <v>4</v>
      </c>
      <c r="AA89" s="435">
        <f t="shared" si="149"/>
        <v>4</v>
      </c>
      <c r="AB89" s="435">
        <f t="shared" si="150"/>
        <v>4</v>
      </c>
      <c r="AC89" s="435">
        <f t="shared" si="139"/>
        <v>4</v>
      </c>
      <c r="AD89" s="435">
        <f t="shared" si="140"/>
        <v>4</v>
      </c>
      <c r="AE89" s="435">
        <f t="shared" si="140"/>
        <v>4</v>
      </c>
      <c r="AF89" s="435">
        <f t="shared" si="138"/>
        <v>4</v>
      </c>
      <c r="AG89" s="435">
        <f t="shared" si="122"/>
        <v>4</v>
      </c>
      <c r="AH89" s="435">
        <f t="shared" si="122"/>
        <v>4</v>
      </c>
      <c r="AI89" s="435">
        <f t="shared" si="122"/>
        <v>5</v>
      </c>
      <c r="AJ89" s="435">
        <f t="shared" si="122"/>
        <v>5</v>
      </c>
      <c r="AK89" s="435">
        <f t="shared" si="136"/>
        <v>5</v>
      </c>
      <c r="AL89" s="435">
        <f t="shared" si="137"/>
        <v>5</v>
      </c>
      <c r="AM89" s="435">
        <f t="shared" si="152"/>
        <v>6</v>
      </c>
      <c r="AN89" s="435">
        <f t="shared" si="153"/>
        <v>6</v>
      </c>
      <c r="AO89" s="435">
        <f t="shared" ref="AO89:AO100" si="158">AO88</f>
        <v>7</v>
      </c>
      <c r="AP89" s="435">
        <f t="shared" ref="AP89:AP100" si="159">AP88</f>
        <v>7</v>
      </c>
      <c r="AQ89" s="435">
        <f t="shared" si="156"/>
        <v>8</v>
      </c>
      <c r="AR89" s="435">
        <f t="shared" si="157"/>
        <v>8</v>
      </c>
      <c r="AS89" s="435">
        <f t="shared" si="142"/>
        <v>9</v>
      </c>
      <c r="AT89" s="435">
        <f t="shared" si="143"/>
        <v>9</v>
      </c>
      <c r="BA89" s="493">
        <v>44917</v>
      </c>
      <c r="BB89" s="494">
        <v>2023</v>
      </c>
    </row>
    <row r="90" spans="2:54" x14ac:dyDescent="0.2">
      <c r="Y90" s="435">
        <v>81</v>
      </c>
      <c r="Z90" s="435">
        <f t="shared" si="97"/>
        <v>4</v>
      </c>
      <c r="AA90" s="435">
        <f t="shared" si="149"/>
        <v>4</v>
      </c>
      <c r="AB90" s="435">
        <f t="shared" si="150"/>
        <v>4</v>
      </c>
      <c r="AC90" s="435">
        <f t="shared" si="139"/>
        <v>4</v>
      </c>
      <c r="AD90" s="435">
        <f t="shared" si="140"/>
        <v>4</v>
      </c>
      <c r="AE90" s="435">
        <f t="shared" si="140"/>
        <v>4</v>
      </c>
      <c r="AF90" s="435">
        <f t="shared" si="138"/>
        <v>4</v>
      </c>
      <c r="AG90" s="435">
        <f t="shared" ref="AG90:AG93" si="160">AG89</f>
        <v>4</v>
      </c>
      <c r="AH90" s="435">
        <f t="shared" ref="AH90:AJ104" si="161">AH89</f>
        <v>4</v>
      </c>
      <c r="AI90" s="435">
        <f t="shared" si="161"/>
        <v>5</v>
      </c>
      <c r="AJ90" s="435">
        <f t="shared" si="161"/>
        <v>5</v>
      </c>
      <c r="AK90" s="435">
        <f t="shared" si="136"/>
        <v>5</v>
      </c>
      <c r="AL90" s="435">
        <f t="shared" si="137"/>
        <v>5</v>
      </c>
      <c r="AM90" s="435">
        <f t="shared" si="152"/>
        <v>6</v>
      </c>
      <c r="AN90" s="435">
        <f t="shared" si="153"/>
        <v>6</v>
      </c>
      <c r="AO90" s="435">
        <f t="shared" si="158"/>
        <v>7</v>
      </c>
      <c r="AP90" s="435">
        <f t="shared" si="159"/>
        <v>7</v>
      </c>
      <c r="AQ90" s="435">
        <f t="shared" si="156"/>
        <v>8</v>
      </c>
      <c r="AR90" s="435">
        <f t="shared" si="157"/>
        <v>8</v>
      </c>
      <c r="AS90" s="435">
        <f t="shared" si="142"/>
        <v>9</v>
      </c>
      <c r="AT90" s="435">
        <f t="shared" si="143"/>
        <v>9</v>
      </c>
      <c r="BA90" s="493">
        <v>44918</v>
      </c>
      <c r="BB90" s="494">
        <v>2023</v>
      </c>
    </row>
    <row r="91" spans="2:54" x14ac:dyDescent="0.2">
      <c r="Y91" s="435">
        <v>82</v>
      </c>
      <c r="Z91" s="435">
        <f t="shared" si="97"/>
        <v>4</v>
      </c>
      <c r="AA91" s="435">
        <f t="shared" si="149"/>
        <v>4</v>
      </c>
      <c r="AB91" s="435">
        <f t="shared" si="150"/>
        <v>4</v>
      </c>
      <c r="AC91" s="435">
        <f t="shared" si="139"/>
        <v>4</v>
      </c>
      <c r="AD91" s="435">
        <f t="shared" si="140"/>
        <v>4</v>
      </c>
      <c r="AE91" s="435">
        <f t="shared" si="140"/>
        <v>4</v>
      </c>
      <c r="AF91" s="435">
        <f t="shared" si="138"/>
        <v>4</v>
      </c>
      <c r="AG91" s="435">
        <f t="shared" si="160"/>
        <v>4</v>
      </c>
      <c r="AH91" s="435">
        <f t="shared" si="161"/>
        <v>4</v>
      </c>
      <c r="AI91" s="435">
        <f t="shared" si="161"/>
        <v>5</v>
      </c>
      <c r="AJ91" s="435">
        <f t="shared" si="161"/>
        <v>5</v>
      </c>
      <c r="AK91" s="435">
        <f t="shared" si="136"/>
        <v>5</v>
      </c>
      <c r="AL91" s="435">
        <f t="shared" si="137"/>
        <v>5</v>
      </c>
      <c r="AM91" s="435">
        <f t="shared" si="152"/>
        <v>6</v>
      </c>
      <c r="AN91" s="435">
        <f t="shared" si="153"/>
        <v>6</v>
      </c>
      <c r="AO91" s="435">
        <f t="shared" si="158"/>
        <v>7</v>
      </c>
      <c r="AP91" s="435">
        <f t="shared" si="159"/>
        <v>7</v>
      </c>
      <c r="AQ91" s="435">
        <f t="shared" si="156"/>
        <v>8</v>
      </c>
      <c r="AR91" s="435">
        <f t="shared" si="157"/>
        <v>8</v>
      </c>
      <c r="AS91" s="437">
        <f t="shared" ref="AS91:AT91" si="162">AS89+1</f>
        <v>10</v>
      </c>
      <c r="AT91" s="437">
        <f t="shared" si="162"/>
        <v>10</v>
      </c>
      <c r="BA91" s="493">
        <v>44919</v>
      </c>
      <c r="BB91" s="494">
        <v>2023</v>
      </c>
    </row>
    <row r="92" spans="2:54" x14ac:dyDescent="0.2">
      <c r="Y92" s="435">
        <v>83</v>
      </c>
      <c r="Z92" s="435">
        <f t="shared" si="97"/>
        <v>4</v>
      </c>
      <c r="AA92" s="435">
        <f t="shared" si="149"/>
        <v>4</v>
      </c>
      <c r="AB92" s="435">
        <f t="shared" si="150"/>
        <v>4</v>
      </c>
      <c r="AC92" s="435">
        <f t="shared" si="139"/>
        <v>4</v>
      </c>
      <c r="AD92" s="435">
        <f t="shared" si="140"/>
        <v>4</v>
      </c>
      <c r="AE92" s="435">
        <f t="shared" si="140"/>
        <v>4</v>
      </c>
      <c r="AF92" s="435">
        <f t="shared" si="138"/>
        <v>4</v>
      </c>
      <c r="AG92" s="435">
        <f t="shared" si="160"/>
        <v>4</v>
      </c>
      <c r="AH92" s="435">
        <f t="shared" si="161"/>
        <v>4</v>
      </c>
      <c r="AI92" s="435">
        <f t="shared" si="161"/>
        <v>5</v>
      </c>
      <c r="AJ92" s="435">
        <f t="shared" si="161"/>
        <v>5</v>
      </c>
      <c r="AK92" s="435">
        <f t="shared" si="136"/>
        <v>5</v>
      </c>
      <c r="AL92" s="435">
        <f t="shared" si="137"/>
        <v>5</v>
      </c>
      <c r="AM92" s="435">
        <f t="shared" si="152"/>
        <v>6</v>
      </c>
      <c r="AN92" s="435">
        <f t="shared" si="153"/>
        <v>6</v>
      </c>
      <c r="AO92" s="435">
        <f t="shared" si="158"/>
        <v>7</v>
      </c>
      <c r="AP92" s="435">
        <f t="shared" si="159"/>
        <v>7</v>
      </c>
      <c r="AQ92" s="435">
        <f t="shared" si="156"/>
        <v>8</v>
      </c>
      <c r="AR92" s="435">
        <f t="shared" si="157"/>
        <v>8</v>
      </c>
      <c r="AS92" s="435">
        <f t="shared" ref="AS92:AS99" si="163">AS91</f>
        <v>10</v>
      </c>
      <c r="AT92" s="435">
        <f t="shared" ref="AT92:AT99" si="164">AT91</f>
        <v>10</v>
      </c>
      <c r="BA92" s="493">
        <v>44920</v>
      </c>
      <c r="BB92" s="494">
        <v>2023</v>
      </c>
    </row>
    <row r="93" spans="2:54" x14ac:dyDescent="0.2">
      <c r="Y93" s="435">
        <v>84</v>
      </c>
      <c r="Z93" s="435">
        <f t="shared" si="97"/>
        <v>4</v>
      </c>
      <c r="AA93" s="435">
        <f t="shared" si="149"/>
        <v>4</v>
      </c>
      <c r="AB93" s="435">
        <f t="shared" si="150"/>
        <v>4</v>
      </c>
      <c r="AC93" s="435">
        <f t="shared" si="139"/>
        <v>4</v>
      </c>
      <c r="AD93" s="435">
        <f t="shared" si="140"/>
        <v>4</v>
      </c>
      <c r="AE93" s="435">
        <f t="shared" si="140"/>
        <v>4</v>
      </c>
      <c r="AF93" s="435">
        <f t="shared" si="138"/>
        <v>4</v>
      </c>
      <c r="AG93" s="435">
        <f t="shared" si="160"/>
        <v>4</v>
      </c>
      <c r="AH93" s="435">
        <f t="shared" si="161"/>
        <v>4</v>
      </c>
      <c r="AI93" s="435">
        <f t="shared" si="161"/>
        <v>5</v>
      </c>
      <c r="AJ93" s="435">
        <f t="shared" si="161"/>
        <v>5</v>
      </c>
      <c r="AK93" s="435">
        <f t="shared" si="136"/>
        <v>5</v>
      </c>
      <c r="AL93" s="435">
        <f t="shared" si="137"/>
        <v>5</v>
      </c>
      <c r="AM93" s="435">
        <f t="shared" si="152"/>
        <v>6</v>
      </c>
      <c r="AN93" s="435">
        <f t="shared" si="153"/>
        <v>6</v>
      </c>
      <c r="AO93" s="435">
        <f t="shared" si="158"/>
        <v>7</v>
      </c>
      <c r="AP93" s="435">
        <f t="shared" si="159"/>
        <v>7</v>
      </c>
      <c r="AQ93" s="435">
        <f t="shared" si="156"/>
        <v>8</v>
      </c>
      <c r="AR93" s="435">
        <f t="shared" si="157"/>
        <v>8</v>
      </c>
      <c r="AS93" s="435">
        <f t="shared" si="163"/>
        <v>10</v>
      </c>
      <c r="AT93" s="435">
        <f t="shared" si="164"/>
        <v>10</v>
      </c>
      <c r="BA93" s="493">
        <v>44921</v>
      </c>
      <c r="BB93" s="494">
        <v>2023</v>
      </c>
    </row>
    <row r="94" spans="2:54" x14ac:dyDescent="0.2">
      <c r="Y94" s="435">
        <v>85</v>
      </c>
      <c r="Z94" s="435">
        <f t="shared" si="97"/>
        <v>4</v>
      </c>
      <c r="AA94" s="435">
        <f t="shared" si="149"/>
        <v>4</v>
      </c>
      <c r="AB94" s="435">
        <f t="shared" si="150"/>
        <v>4</v>
      </c>
      <c r="AC94" s="435">
        <f t="shared" si="139"/>
        <v>4</v>
      </c>
      <c r="AD94" s="435">
        <f t="shared" si="140"/>
        <v>4</v>
      </c>
      <c r="AE94" s="435">
        <f t="shared" si="140"/>
        <v>4</v>
      </c>
      <c r="AF94" s="437">
        <f>AF92+1</f>
        <v>5</v>
      </c>
      <c r="AG94" s="437">
        <f t="shared" ref="AG94:AH94" si="165">AG92+1</f>
        <v>5</v>
      </c>
      <c r="AH94" s="437">
        <f t="shared" si="165"/>
        <v>5</v>
      </c>
      <c r="AI94" s="435">
        <f t="shared" si="161"/>
        <v>5</v>
      </c>
      <c r="AJ94" s="435">
        <f t="shared" si="161"/>
        <v>5</v>
      </c>
      <c r="AK94" s="435">
        <f t="shared" si="136"/>
        <v>5</v>
      </c>
      <c r="AL94" s="435">
        <f t="shared" si="137"/>
        <v>5</v>
      </c>
      <c r="AM94" s="435">
        <f t="shared" si="152"/>
        <v>6</v>
      </c>
      <c r="AN94" s="435">
        <f t="shared" si="153"/>
        <v>6</v>
      </c>
      <c r="AO94" s="435">
        <f t="shared" si="158"/>
        <v>7</v>
      </c>
      <c r="AP94" s="435">
        <f t="shared" si="159"/>
        <v>7</v>
      </c>
      <c r="AQ94" s="435">
        <f t="shared" si="156"/>
        <v>8</v>
      </c>
      <c r="AR94" s="435">
        <f t="shared" si="157"/>
        <v>8</v>
      </c>
      <c r="AS94" s="435">
        <f t="shared" si="163"/>
        <v>10</v>
      </c>
      <c r="AT94" s="435">
        <f t="shared" si="164"/>
        <v>10</v>
      </c>
      <c r="BA94" s="493">
        <v>44922</v>
      </c>
      <c r="BB94" s="494">
        <v>2023</v>
      </c>
    </row>
    <row r="95" spans="2:54" x14ac:dyDescent="0.2">
      <c r="Y95" s="435">
        <v>86</v>
      </c>
      <c r="Z95" s="435">
        <f t="shared" si="97"/>
        <v>4</v>
      </c>
      <c r="AA95" s="435">
        <f t="shared" si="149"/>
        <v>4</v>
      </c>
      <c r="AB95" s="435">
        <f t="shared" si="150"/>
        <v>4</v>
      </c>
      <c r="AC95" s="435">
        <f t="shared" si="139"/>
        <v>4</v>
      </c>
      <c r="AD95" s="435">
        <f t="shared" si="140"/>
        <v>4</v>
      </c>
      <c r="AE95" s="435">
        <f t="shared" si="140"/>
        <v>4</v>
      </c>
      <c r="AF95" s="435">
        <f>AF94</f>
        <v>5</v>
      </c>
      <c r="AG95" s="435">
        <f t="shared" ref="AG95:AJ110" si="166">AG94</f>
        <v>5</v>
      </c>
      <c r="AH95" s="435">
        <f t="shared" si="166"/>
        <v>5</v>
      </c>
      <c r="AI95" s="435">
        <f t="shared" si="161"/>
        <v>5</v>
      </c>
      <c r="AJ95" s="435">
        <f t="shared" si="161"/>
        <v>5</v>
      </c>
      <c r="AK95" s="437">
        <f t="shared" ref="AK95:AL95" si="167">AK93+1</f>
        <v>6</v>
      </c>
      <c r="AL95" s="437">
        <f t="shared" si="167"/>
        <v>6</v>
      </c>
      <c r="AM95" s="435">
        <f t="shared" si="152"/>
        <v>6</v>
      </c>
      <c r="AN95" s="435">
        <f t="shared" si="153"/>
        <v>6</v>
      </c>
      <c r="AO95" s="435">
        <f t="shared" si="158"/>
        <v>7</v>
      </c>
      <c r="AP95" s="435">
        <f t="shared" si="159"/>
        <v>7</v>
      </c>
      <c r="AQ95" s="435">
        <f t="shared" si="156"/>
        <v>8</v>
      </c>
      <c r="AR95" s="435">
        <f t="shared" si="157"/>
        <v>8</v>
      </c>
      <c r="AS95" s="435">
        <f t="shared" si="163"/>
        <v>10</v>
      </c>
      <c r="AT95" s="435">
        <f t="shared" si="164"/>
        <v>10</v>
      </c>
      <c r="BA95" s="493">
        <v>44923</v>
      </c>
      <c r="BB95" s="494">
        <v>2023</v>
      </c>
    </row>
    <row r="96" spans="2:54" x14ac:dyDescent="0.2">
      <c r="Y96" s="435">
        <v>87</v>
      </c>
      <c r="Z96" s="435">
        <f t="shared" si="97"/>
        <v>4</v>
      </c>
      <c r="AA96" s="435">
        <f t="shared" si="149"/>
        <v>4</v>
      </c>
      <c r="AB96" s="435">
        <f t="shared" si="150"/>
        <v>4</v>
      </c>
      <c r="AC96" s="435">
        <f t="shared" si="139"/>
        <v>4</v>
      </c>
      <c r="AD96" s="435">
        <f t="shared" si="140"/>
        <v>4</v>
      </c>
      <c r="AE96" s="435">
        <f t="shared" si="140"/>
        <v>4</v>
      </c>
      <c r="AF96" s="435">
        <f t="shared" si="140"/>
        <v>5</v>
      </c>
      <c r="AG96" s="435">
        <f t="shared" si="166"/>
        <v>5</v>
      </c>
      <c r="AH96" s="435">
        <f t="shared" si="166"/>
        <v>5</v>
      </c>
      <c r="AI96" s="435">
        <f t="shared" si="161"/>
        <v>5</v>
      </c>
      <c r="AJ96" s="435">
        <f t="shared" si="161"/>
        <v>5</v>
      </c>
      <c r="AK96" s="435">
        <f t="shared" ref="AK96:AK111" si="168">AK95</f>
        <v>6</v>
      </c>
      <c r="AL96" s="435">
        <f t="shared" ref="AL96:AL111" si="169">AL95</f>
        <v>6</v>
      </c>
      <c r="AM96" s="435">
        <f t="shared" si="152"/>
        <v>6</v>
      </c>
      <c r="AN96" s="435">
        <f t="shared" si="153"/>
        <v>6</v>
      </c>
      <c r="AO96" s="435">
        <f t="shared" si="158"/>
        <v>7</v>
      </c>
      <c r="AP96" s="435">
        <f t="shared" si="159"/>
        <v>7</v>
      </c>
      <c r="AQ96" s="435">
        <f t="shared" si="156"/>
        <v>8</v>
      </c>
      <c r="AR96" s="435">
        <f t="shared" si="157"/>
        <v>8</v>
      </c>
      <c r="AS96" s="435">
        <f t="shared" si="163"/>
        <v>10</v>
      </c>
      <c r="AT96" s="435">
        <f t="shared" si="164"/>
        <v>10</v>
      </c>
      <c r="BA96" s="493">
        <v>44924</v>
      </c>
      <c r="BB96" s="494">
        <v>2023</v>
      </c>
    </row>
    <row r="97" spans="25:54" x14ac:dyDescent="0.2">
      <c r="Y97" s="435">
        <v>88</v>
      </c>
      <c r="Z97" s="435">
        <f t="shared" si="97"/>
        <v>4</v>
      </c>
      <c r="AA97" s="435">
        <f t="shared" si="149"/>
        <v>4</v>
      </c>
      <c r="AB97" s="435">
        <f t="shared" si="150"/>
        <v>4</v>
      </c>
      <c r="AC97" s="435">
        <f t="shared" si="139"/>
        <v>4</v>
      </c>
      <c r="AD97" s="435">
        <f t="shared" si="140"/>
        <v>4</v>
      </c>
      <c r="AE97" s="435">
        <f t="shared" si="140"/>
        <v>4</v>
      </c>
      <c r="AF97" s="435">
        <f t="shared" si="140"/>
        <v>5</v>
      </c>
      <c r="AG97" s="435">
        <f t="shared" si="166"/>
        <v>5</v>
      </c>
      <c r="AH97" s="435">
        <f t="shared" si="166"/>
        <v>5</v>
      </c>
      <c r="AI97" s="435">
        <f t="shared" si="161"/>
        <v>5</v>
      </c>
      <c r="AJ97" s="435">
        <f t="shared" si="161"/>
        <v>5</v>
      </c>
      <c r="AK97" s="435">
        <f t="shared" si="168"/>
        <v>6</v>
      </c>
      <c r="AL97" s="435">
        <f t="shared" si="169"/>
        <v>6</v>
      </c>
      <c r="AM97" s="435">
        <f t="shared" si="152"/>
        <v>6</v>
      </c>
      <c r="AN97" s="435">
        <f t="shared" si="153"/>
        <v>6</v>
      </c>
      <c r="AO97" s="435">
        <f t="shared" si="158"/>
        <v>7</v>
      </c>
      <c r="AP97" s="435">
        <f t="shared" si="159"/>
        <v>7</v>
      </c>
      <c r="AQ97" s="435">
        <f t="shared" si="156"/>
        <v>8</v>
      </c>
      <c r="AR97" s="435">
        <f t="shared" si="157"/>
        <v>8</v>
      </c>
      <c r="AS97" s="435">
        <f t="shared" si="163"/>
        <v>10</v>
      </c>
      <c r="AT97" s="435">
        <f t="shared" si="164"/>
        <v>10</v>
      </c>
      <c r="BA97" s="493">
        <v>44925</v>
      </c>
      <c r="BB97" s="494">
        <v>2023</v>
      </c>
    </row>
    <row r="98" spans="25:54" x14ac:dyDescent="0.2">
      <c r="Y98" s="435">
        <v>89</v>
      </c>
      <c r="Z98" s="435">
        <f t="shared" si="97"/>
        <v>4</v>
      </c>
      <c r="AA98" s="435">
        <f t="shared" si="149"/>
        <v>4</v>
      </c>
      <c r="AB98" s="435">
        <f t="shared" si="150"/>
        <v>4</v>
      </c>
      <c r="AC98" s="435">
        <f t="shared" si="139"/>
        <v>4</v>
      </c>
      <c r="AD98" s="435">
        <f t="shared" si="140"/>
        <v>4</v>
      </c>
      <c r="AE98" s="435">
        <f t="shared" si="140"/>
        <v>4</v>
      </c>
      <c r="AF98" s="435">
        <f t="shared" si="140"/>
        <v>5</v>
      </c>
      <c r="AG98" s="435">
        <f t="shared" si="166"/>
        <v>5</v>
      </c>
      <c r="AH98" s="435">
        <f t="shared" si="166"/>
        <v>5</v>
      </c>
      <c r="AI98" s="435">
        <f t="shared" si="161"/>
        <v>5</v>
      </c>
      <c r="AJ98" s="435">
        <f t="shared" si="161"/>
        <v>5</v>
      </c>
      <c r="AK98" s="435">
        <f t="shared" si="168"/>
        <v>6</v>
      </c>
      <c r="AL98" s="435">
        <f t="shared" si="169"/>
        <v>6</v>
      </c>
      <c r="AM98" s="435">
        <f t="shared" si="152"/>
        <v>6</v>
      </c>
      <c r="AN98" s="435">
        <f t="shared" si="153"/>
        <v>6</v>
      </c>
      <c r="AO98" s="435">
        <f t="shared" si="158"/>
        <v>7</v>
      </c>
      <c r="AP98" s="435">
        <f t="shared" si="159"/>
        <v>7</v>
      </c>
      <c r="AQ98" s="437">
        <f t="shared" ref="AQ98:AR98" si="170">AQ96+1</f>
        <v>9</v>
      </c>
      <c r="AR98" s="437">
        <f t="shared" si="170"/>
        <v>9</v>
      </c>
      <c r="AS98" s="435">
        <f t="shared" si="163"/>
        <v>10</v>
      </c>
      <c r="AT98" s="435">
        <f t="shared" si="164"/>
        <v>10</v>
      </c>
      <c r="BA98" s="493">
        <v>44926</v>
      </c>
      <c r="BB98" s="494">
        <v>2023</v>
      </c>
    </row>
    <row r="99" spans="25:54" x14ac:dyDescent="0.2">
      <c r="Y99" s="435">
        <v>90</v>
      </c>
      <c r="Z99" s="435">
        <f t="shared" si="97"/>
        <v>4</v>
      </c>
      <c r="AA99" s="435">
        <f t="shared" si="149"/>
        <v>4</v>
      </c>
      <c r="AB99" s="435">
        <f t="shared" si="150"/>
        <v>4</v>
      </c>
      <c r="AC99" s="435">
        <f t="shared" si="139"/>
        <v>4</v>
      </c>
      <c r="AD99" s="435">
        <f t="shared" si="140"/>
        <v>4</v>
      </c>
      <c r="AE99" s="435">
        <f t="shared" si="140"/>
        <v>4</v>
      </c>
      <c r="AF99" s="435">
        <f t="shared" si="140"/>
        <v>5</v>
      </c>
      <c r="AG99" s="435">
        <f t="shared" si="166"/>
        <v>5</v>
      </c>
      <c r="AH99" s="435">
        <f t="shared" si="166"/>
        <v>5</v>
      </c>
      <c r="AI99" s="435">
        <f t="shared" si="161"/>
        <v>5</v>
      </c>
      <c r="AJ99" s="435">
        <f t="shared" si="161"/>
        <v>5</v>
      </c>
      <c r="AK99" s="435">
        <f t="shared" si="168"/>
        <v>6</v>
      </c>
      <c r="AL99" s="435">
        <f t="shared" si="169"/>
        <v>6</v>
      </c>
      <c r="AM99" s="435">
        <f t="shared" si="152"/>
        <v>6</v>
      </c>
      <c r="AN99" s="435">
        <f t="shared" si="153"/>
        <v>6</v>
      </c>
      <c r="AO99" s="435">
        <f t="shared" si="158"/>
        <v>7</v>
      </c>
      <c r="AP99" s="435">
        <f t="shared" si="159"/>
        <v>7</v>
      </c>
      <c r="AQ99" s="435">
        <f t="shared" ref="AQ99:AQ108" si="171">AQ98</f>
        <v>9</v>
      </c>
      <c r="AR99" s="435">
        <f t="shared" ref="AR99:AR108" si="172">AR98</f>
        <v>9</v>
      </c>
      <c r="AS99" s="435">
        <f t="shared" si="163"/>
        <v>10</v>
      </c>
      <c r="AT99" s="435">
        <f t="shared" si="164"/>
        <v>10</v>
      </c>
      <c r="BA99" s="493">
        <v>44927</v>
      </c>
      <c r="BB99" s="494">
        <v>2023</v>
      </c>
    </row>
    <row r="100" spans="25:54" x14ac:dyDescent="0.2">
      <c r="Y100" s="435">
        <v>91</v>
      </c>
      <c r="Z100" s="435">
        <f t="shared" si="97"/>
        <v>4</v>
      </c>
      <c r="AA100" s="435">
        <f t="shared" si="149"/>
        <v>4</v>
      </c>
      <c r="AB100" s="435">
        <f t="shared" si="150"/>
        <v>4</v>
      </c>
      <c r="AC100" s="435">
        <f t="shared" si="139"/>
        <v>4</v>
      </c>
      <c r="AD100" s="435">
        <f t="shared" si="140"/>
        <v>4</v>
      </c>
      <c r="AE100" s="435">
        <f t="shared" si="140"/>
        <v>4</v>
      </c>
      <c r="AF100" s="435">
        <f t="shared" si="140"/>
        <v>5</v>
      </c>
      <c r="AG100" s="435">
        <f t="shared" si="166"/>
        <v>5</v>
      </c>
      <c r="AH100" s="435">
        <f t="shared" si="166"/>
        <v>5</v>
      </c>
      <c r="AI100" s="435">
        <f t="shared" si="161"/>
        <v>5</v>
      </c>
      <c r="AJ100" s="435">
        <f t="shared" si="161"/>
        <v>5</v>
      </c>
      <c r="AK100" s="435">
        <f t="shared" si="168"/>
        <v>6</v>
      </c>
      <c r="AL100" s="435">
        <f t="shared" si="169"/>
        <v>6</v>
      </c>
      <c r="AM100" s="437">
        <f t="shared" ref="AM100:AN100" si="173">AM98+1</f>
        <v>7</v>
      </c>
      <c r="AN100" s="437">
        <f t="shared" si="173"/>
        <v>7</v>
      </c>
      <c r="AO100" s="435">
        <f t="shared" si="158"/>
        <v>7</v>
      </c>
      <c r="AP100" s="435">
        <f t="shared" si="159"/>
        <v>7</v>
      </c>
      <c r="AQ100" s="435">
        <f t="shared" si="171"/>
        <v>9</v>
      </c>
      <c r="AR100" s="435">
        <f t="shared" si="172"/>
        <v>9</v>
      </c>
      <c r="AS100" s="437">
        <f t="shared" ref="AS100:AT100" si="174">AS98+1</f>
        <v>11</v>
      </c>
      <c r="AT100" s="437">
        <f t="shared" si="174"/>
        <v>11</v>
      </c>
      <c r="BA100" s="493">
        <v>44928</v>
      </c>
      <c r="BB100" s="494">
        <v>2023</v>
      </c>
    </row>
    <row r="101" spans="25:54" x14ac:dyDescent="0.2">
      <c r="Y101" s="435">
        <v>92</v>
      </c>
      <c r="Z101" s="435">
        <f t="shared" si="97"/>
        <v>4</v>
      </c>
      <c r="AA101" s="435">
        <f t="shared" si="149"/>
        <v>4</v>
      </c>
      <c r="AB101" s="435">
        <f t="shared" si="150"/>
        <v>4</v>
      </c>
      <c r="AC101" s="435">
        <f t="shared" si="139"/>
        <v>4</v>
      </c>
      <c r="AD101" s="435">
        <f t="shared" si="140"/>
        <v>4</v>
      </c>
      <c r="AE101" s="435">
        <f t="shared" si="140"/>
        <v>4</v>
      </c>
      <c r="AF101" s="435">
        <f t="shared" si="140"/>
        <v>5</v>
      </c>
      <c r="AG101" s="435">
        <f t="shared" si="166"/>
        <v>5</v>
      </c>
      <c r="AH101" s="435">
        <f t="shared" si="166"/>
        <v>5</v>
      </c>
      <c r="AI101" s="435">
        <f t="shared" si="161"/>
        <v>5</v>
      </c>
      <c r="AJ101" s="435">
        <f t="shared" si="161"/>
        <v>5</v>
      </c>
      <c r="AK101" s="435">
        <f t="shared" si="168"/>
        <v>6</v>
      </c>
      <c r="AL101" s="435">
        <f t="shared" si="169"/>
        <v>6</v>
      </c>
      <c r="AM101" s="435">
        <f t="shared" ref="AM101:AM114" si="175">AM100</f>
        <v>7</v>
      </c>
      <c r="AN101" s="435">
        <f t="shared" ref="AN101:AN114" si="176">AN100</f>
        <v>7</v>
      </c>
      <c r="AO101" s="437">
        <f t="shared" ref="AO101:AP101" si="177">AO99+1</f>
        <v>8</v>
      </c>
      <c r="AP101" s="437">
        <f t="shared" si="177"/>
        <v>8</v>
      </c>
      <c r="AQ101" s="435">
        <f t="shared" si="171"/>
        <v>9</v>
      </c>
      <c r="AR101" s="435">
        <f t="shared" si="172"/>
        <v>9</v>
      </c>
      <c r="AS101" s="435">
        <f t="shared" ref="AS101:AS108" si="178">AS100</f>
        <v>11</v>
      </c>
      <c r="AT101" s="435">
        <f t="shared" ref="AT101:AT108" si="179">AT100</f>
        <v>11</v>
      </c>
      <c r="BA101" s="493">
        <v>44929</v>
      </c>
      <c r="BB101" s="494">
        <v>2023</v>
      </c>
    </row>
    <row r="102" spans="25:54" x14ac:dyDescent="0.2">
      <c r="Y102" s="435">
        <v>93</v>
      </c>
      <c r="Z102" s="435">
        <f t="shared" si="97"/>
        <v>4</v>
      </c>
      <c r="AA102" s="435">
        <f t="shared" si="149"/>
        <v>4</v>
      </c>
      <c r="AB102" s="435">
        <f t="shared" si="150"/>
        <v>4</v>
      </c>
      <c r="AC102" s="435">
        <f t="shared" si="139"/>
        <v>4</v>
      </c>
      <c r="AD102" s="435">
        <f t="shared" si="140"/>
        <v>4</v>
      </c>
      <c r="AE102" s="435">
        <f t="shared" si="140"/>
        <v>4</v>
      </c>
      <c r="AF102" s="435">
        <f t="shared" si="140"/>
        <v>5</v>
      </c>
      <c r="AG102" s="435">
        <f t="shared" si="166"/>
        <v>5</v>
      </c>
      <c r="AH102" s="435">
        <f t="shared" si="166"/>
        <v>5</v>
      </c>
      <c r="AI102" s="435">
        <f t="shared" si="161"/>
        <v>5</v>
      </c>
      <c r="AJ102" s="435">
        <f t="shared" si="161"/>
        <v>5</v>
      </c>
      <c r="AK102" s="435">
        <f t="shared" si="168"/>
        <v>6</v>
      </c>
      <c r="AL102" s="435">
        <f t="shared" si="169"/>
        <v>6</v>
      </c>
      <c r="AM102" s="435">
        <f t="shared" si="175"/>
        <v>7</v>
      </c>
      <c r="AN102" s="435">
        <f t="shared" si="176"/>
        <v>7</v>
      </c>
      <c r="AO102" s="435">
        <f t="shared" ref="AO102:AO113" si="180">AO101</f>
        <v>8</v>
      </c>
      <c r="AP102" s="435">
        <f t="shared" ref="AP102:AP113" si="181">AP101</f>
        <v>8</v>
      </c>
      <c r="AQ102" s="435">
        <f t="shared" si="171"/>
        <v>9</v>
      </c>
      <c r="AR102" s="435">
        <f t="shared" si="172"/>
        <v>9</v>
      </c>
      <c r="AS102" s="435">
        <f t="shared" si="178"/>
        <v>11</v>
      </c>
      <c r="AT102" s="435">
        <f t="shared" si="179"/>
        <v>11</v>
      </c>
      <c r="BA102" s="493">
        <v>44930</v>
      </c>
      <c r="BB102" s="494">
        <v>2023</v>
      </c>
    </row>
    <row r="103" spans="25:54" x14ac:dyDescent="0.2">
      <c r="Y103" s="435">
        <v>94</v>
      </c>
      <c r="Z103" s="435">
        <f t="shared" si="97"/>
        <v>4</v>
      </c>
      <c r="AA103" s="435">
        <f t="shared" si="149"/>
        <v>4</v>
      </c>
      <c r="AB103" s="435">
        <f t="shared" si="150"/>
        <v>4</v>
      </c>
      <c r="AC103" s="435">
        <f t="shared" si="139"/>
        <v>4</v>
      </c>
      <c r="AD103" s="435">
        <f t="shared" si="140"/>
        <v>4</v>
      </c>
      <c r="AE103" s="435">
        <f t="shared" si="140"/>
        <v>4</v>
      </c>
      <c r="AF103" s="435">
        <f t="shared" si="140"/>
        <v>5</v>
      </c>
      <c r="AG103" s="435">
        <f t="shared" si="166"/>
        <v>5</v>
      </c>
      <c r="AH103" s="435">
        <f t="shared" si="166"/>
        <v>5</v>
      </c>
      <c r="AI103" s="435">
        <f t="shared" si="161"/>
        <v>5</v>
      </c>
      <c r="AJ103" s="435">
        <f t="shared" si="161"/>
        <v>5</v>
      </c>
      <c r="AK103" s="435">
        <f t="shared" si="168"/>
        <v>6</v>
      </c>
      <c r="AL103" s="435">
        <f t="shared" si="169"/>
        <v>6</v>
      </c>
      <c r="AM103" s="435">
        <f t="shared" si="175"/>
        <v>7</v>
      </c>
      <c r="AN103" s="435">
        <f t="shared" si="176"/>
        <v>7</v>
      </c>
      <c r="AO103" s="435">
        <f t="shared" si="180"/>
        <v>8</v>
      </c>
      <c r="AP103" s="435">
        <f t="shared" si="181"/>
        <v>8</v>
      </c>
      <c r="AQ103" s="435">
        <f t="shared" si="171"/>
        <v>9</v>
      </c>
      <c r="AR103" s="435">
        <f t="shared" si="172"/>
        <v>9</v>
      </c>
      <c r="AS103" s="435">
        <f t="shared" si="178"/>
        <v>11</v>
      </c>
      <c r="AT103" s="435">
        <f t="shared" si="179"/>
        <v>11</v>
      </c>
      <c r="BA103" s="493">
        <v>44931</v>
      </c>
      <c r="BB103" s="494">
        <v>2023</v>
      </c>
    </row>
    <row r="104" spans="25:54" x14ac:dyDescent="0.2">
      <c r="Y104" s="435">
        <v>95</v>
      </c>
      <c r="Z104" s="435">
        <f t="shared" si="97"/>
        <v>4</v>
      </c>
      <c r="AA104" s="435">
        <f t="shared" si="149"/>
        <v>4</v>
      </c>
      <c r="AB104" s="435">
        <f t="shared" si="150"/>
        <v>4</v>
      </c>
      <c r="AC104" s="435">
        <f t="shared" si="139"/>
        <v>4</v>
      </c>
      <c r="AD104" s="435">
        <f t="shared" si="140"/>
        <v>4</v>
      </c>
      <c r="AE104" s="435">
        <f t="shared" si="140"/>
        <v>4</v>
      </c>
      <c r="AF104" s="435">
        <f t="shared" si="140"/>
        <v>5</v>
      </c>
      <c r="AG104" s="435">
        <f t="shared" si="166"/>
        <v>5</v>
      </c>
      <c r="AH104" s="435">
        <f t="shared" si="166"/>
        <v>5</v>
      </c>
      <c r="AI104" s="435">
        <f t="shared" si="161"/>
        <v>5</v>
      </c>
      <c r="AJ104" s="435">
        <f t="shared" si="161"/>
        <v>5</v>
      </c>
      <c r="AK104" s="435">
        <f t="shared" si="168"/>
        <v>6</v>
      </c>
      <c r="AL104" s="435">
        <f t="shared" si="169"/>
        <v>6</v>
      </c>
      <c r="AM104" s="435">
        <f t="shared" si="175"/>
        <v>7</v>
      </c>
      <c r="AN104" s="435">
        <f t="shared" si="176"/>
        <v>7</v>
      </c>
      <c r="AO104" s="435">
        <f t="shared" si="180"/>
        <v>8</v>
      </c>
      <c r="AP104" s="435">
        <f t="shared" si="181"/>
        <v>8</v>
      </c>
      <c r="AQ104" s="435">
        <f t="shared" si="171"/>
        <v>9</v>
      </c>
      <c r="AR104" s="435">
        <f t="shared" si="172"/>
        <v>9</v>
      </c>
      <c r="AS104" s="435">
        <f t="shared" si="178"/>
        <v>11</v>
      </c>
      <c r="AT104" s="435">
        <f t="shared" si="179"/>
        <v>11</v>
      </c>
      <c r="BA104" s="493">
        <v>44932</v>
      </c>
      <c r="BB104" s="494">
        <v>2023</v>
      </c>
    </row>
    <row r="105" spans="25:54" x14ac:dyDescent="0.2">
      <c r="Y105" s="435">
        <v>96</v>
      </c>
      <c r="Z105" s="435">
        <f t="shared" si="97"/>
        <v>4</v>
      </c>
      <c r="AA105" s="435">
        <f t="shared" si="149"/>
        <v>4</v>
      </c>
      <c r="AB105" s="435">
        <f t="shared" si="150"/>
        <v>4</v>
      </c>
      <c r="AC105" s="437">
        <f>AC103+1</f>
        <v>5</v>
      </c>
      <c r="AD105" s="437">
        <f>AD103+1</f>
        <v>5</v>
      </c>
      <c r="AE105" s="437">
        <f>AE103+1</f>
        <v>5</v>
      </c>
      <c r="AF105" s="435">
        <f t="shared" ref="AF105:AF114" si="182">AF104</f>
        <v>5</v>
      </c>
      <c r="AG105" s="435">
        <f t="shared" si="166"/>
        <v>5</v>
      </c>
      <c r="AH105" s="435">
        <f t="shared" si="166"/>
        <v>5</v>
      </c>
      <c r="AI105" s="437">
        <f t="shared" ref="AI105:AJ105" si="183">AI103+1</f>
        <v>6</v>
      </c>
      <c r="AJ105" s="437">
        <f t="shared" si="183"/>
        <v>6</v>
      </c>
      <c r="AK105" s="435">
        <f t="shared" si="168"/>
        <v>6</v>
      </c>
      <c r="AL105" s="435">
        <f t="shared" si="169"/>
        <v>6</v>
      </c>
      <c r="AM105" s="435">
        <f t="shared" si="175"/>
        <v>7</v>
      </c>
      <c r="AN105" s="435">
        <f t="shared" si="176"/>
        <v>7</v>
      </c>
      <c r="AO105" s="435">
        <f t="shared" si="180"/>
        <v>8</v>
      </c>
      <c r="AP105" s="435">
        <f t="shared" si="181"/>
        <v>8</v>
      </c>
      <c r="AQ105" s="435">
        <f t="shared" si="171"/>
        <v>9</v>
      </c>
      <c r="AR105" s="435">
        <f t="shared" si="172"/>
        <v>9</v>
      </c>
      <c r="AS105" s="435">
        <f t="shared" si="178"/>
        <v>11</v>
      </c>
      <c r="AT105" s="435">
        <f t="shared" si="179"/>
        <v>11</v>
      </c>
      <c r="BA105" s="493">
        <v>44933</v>
      </c>
      <c r="BB105" s="494">
        <v>2023</v>
      </c>
    </row>
    <row r="106" spans="25:54" x14ac:dyDescent="0.2">
      <c r="Y106" s="435">
        <v>97</v>
      </c>
      <c r="Z106" s="435">
        <f t="shared" si="97"/>
        <v>4</v>
      </c>
      <c r="AA106" s="435">
        <f t="shared" si="149"/>
        <v>4</v>
      </c>
      <c r="AB106" s="435">
        <f t="shared" si="150"/>
        <v>4</v>
      </c>
      <c r="AC106" s="435">
        <f t="shared" ref="AC106:AC128" si="184">AC105</f>
        <v>5</v>
      </c>
      <c r="AD106" s="435">
        <f t="shared" ref="AD106:AF128" si="185">AD105</f>
        <v>5</v>
      </c>
      <c r="AE106" s="435">
        <f t="shared" si="185"/>
        <v>5</v>
      </c>
      <c r="AF106" s="435">
        <f t="shared" si="182"/>
        <v>5</v>
      </c>
      <c r="AG106" s="435">
        <f t="shared" si="166"/>
        <v>5</v>
      </c>
      <c r="AH106" s="435">
        <f t="shared" si="166"/>
        <v>5</v>
      </c>
      <c r="AI106" s="435">
        <f t="shared" si="166"/>
        <v>6</v>
      </c>
      <c r="AJ106" s="435">
        <f t="shared" si="166"/>
        <v>6</v>
      </c>
      <c r="AK106" s="435">
        <f t="shared" si="168"/>
        <v>6</v>
      </c>
      <c r="AL106" s="435">
        <f t="shared" si="169"/>
        <v>6</v>
      </c>
      <c r="AM106" s="435">
        <f t="shared" si="175"/>
        <v>7</v>
      </c>
      <c r="AN106" s="435">
        <f t="shared" si="176"/>
        <v>7</v>
      </c>
      <c r="AO106" s="435">
        <f t="shared" si="180"/>
        <v>8</v>
      </c>
      <c r="AP106" s="435">
        <f t="shared" si="181"/>
        <v>8</v>
      </c>
      <c r="AQ106" s="435">
        <f t="shared" si="171"/>
        <v>9</v>
      </c>
      <c r="AR106" s="435">
        <f t="shared" si="172"/>
        <v>9</v>
      </c>
      <c r="AS106" s="435">
        <f t="shared" si="178"/>
        <v>11</v>
      </c>
      <c r="AT106" s="435">
        <f t="shared" si="179"/>
        <v>11</v>
      </c>
      <c r="BA106" s="493">
        <v>44934</v>
      </c>
      <c r="BB106" s="494">
        <v>2023</v>
      </c>
    </row>
    <row r="107" spans="25:54" x14ac:dyDescent="0.2">
      <c r="Y107" s="435">
        <v>98</v>
      </c>
      <c r="Z107" s="435">
        <f t="shared" si="97"/>
        <v>4</v>
      </c>
      <c r="AA107" s="435">
        <f t="shared" si="149"/>
        <v>4</v>
      </c>
      <c r="AB107" s="435">
        <f t="shared" si="150"/>
        <v>4</v>
      </c>
      <c r="AC107" s="435">
        <f t="shared" si="184"/>
        <v>5</v>
      </c>
      <c r="AD107" s="435">
        <f t="shared" si="185"/>
        <v>5</v>
      </c>
      <c r="AE107" s="435">
        <f t="shared" si="185"/>
        <v>5</v>
      </c>
      <c r="AF107" s="435">
        <f t="shared" si="182"/>
        <v>5</v>
      </c>
      <c r="AG107" s="435">
        <f t="shared" si="166"/>
        <v>5</v>
      </c>
      <c r="AH107" s="435">
        <f t="shared" si="166"/>
        <v>5</v>
      </c>
      <c r="AI107" s="435">
        <f t="shared" si="166"/>
        <v>6</v>
      </c>
      <c r="AJ107" s="435">
        <f t="shared" si="166"/>
        <v>6</v>
      </c>
      <c r="AK107" s="435">
        <f t="shared" si="168"/>
        <v>6</v>
      </c>
      <c r="AL107" s="435">
        <f t="shared" si="169"/>
        <v>6</v>
      </c>
      <c r="AM107" s="435">
        <f t="shared" si="175"/>
        <v>7</v>
      </c>
      <c r="AN107" s="435">
        <f t="shared" si="176"/>
        <v>7</v>
      </c>
      <c r="AO107" s="435">
        <f t="shared" si="180"/>
        <v>8</v>
      </c>
      <c r="AP107" s="435">
        <f t="shared" si="181"/>
        <v>8</v>
      </c>
      <c r="AQ107" s="435">
        <f t="shared" si="171"/>
        <v>9</v>
      </c>
      <c r="AR107" s="435">
        <f t="shared" si="172"/>
        <v>9</v>
      </c>
      <c r="AS107" s="435">
        <f t="shared" si="178"/>
        <v>11</v>
      </c>
      <c r="AT107" s="435">
        <f t="shared" si="179"/>
        <v>11</v>
      </c>
      <c r="BA107" s="493">
        <v>44935</v>
      </c>
      <c r="BB107" s="494">
        <v>2023</v>
      </c>
    </row>
    <row r="108" spans="25:54" x14ac:dyDescent="0.2">
      <c r="Y108" s="435">
        <v>99</v>
      </c>
      <c r="Z108" s="435">
        <f t="shared" si="97"/>
        <v>4</v>
      </c>
      <c r="AA108" s="435">
        <f t="shared" si="149"/>
        <v>4</v>
      </c>
      <c r="AB108" s="435">
        <f t="shared" si="150"/>
        <v>4</v>
      </c>
      <c r="AC108" s="435">
        <f t="shared" si="184"/>
        <v>5</v>
      </c>
      <c r="AD108" s="435">
        <f t="shared" si="185"/>
        <v>5</v>
      </c>
      <c r="AE108" s="435">
        <f t="shared" si="185"/>
        <v>5</v>
      </c>
      <c r="AF108" s="435">
        <f t="shared" si="182"/>
        <v>5</v>
      </c>
      <c r="AG108" s="435">
        <f t="shared" si="166"/>
        <v>5</v>
      </c>
      <c r="AH108" s="435">
        <f t="shared" si="166"/>
        <v>5</v>
      </c>
      <c r="AI108" s="435">
        <f t="shared" si="166"/>
        <v>6</v>
      </c>
      <c r="AJ108" s="435">
        <f t="shared" si="166"/>
        <v>6</v>
      </c>
      <c r="AK108" s="435">
        <f t="shared" si="168"/>
        <v>6</v>
      </c>
      <c r="AL108" s="435">
        <f t="shared" si="169"/>
        <v>6</v>
      </c>
      <c r="AM108" s="435">
        <f t="shared" si="175"/>
        <v>7</v>
      </c>
      <c r="AN108" s="435">
        <f t="shared" si="176"/>
        <v>7</v>
      </c>
      <c r="AO108" s="435">
        <f t="shared" si="180"/>
        <v>8</v>
      </c>
      <c r="AP108" s="435">
        <f t="shared" si="181"/>
        <v>8</v>
      </c>
      <c r="AQ108" s="435">
        <f t="shared" si="171"/>
        <v>9</v>
      </c>
      <c r="AR108" s="435">
        <f t="shared" si="172"/>
        <v>9</v>
      </c>
      <c r="AS108" s="435">
        <f t="shared" si="178"/>
        <v>11</v>
      </c>
      <c r="AT108" s="435">
        <f t="shared" si="179"/>
        <v>11</v>
      </c>
      <c r="BA108" s="493">
        <v>44936</v>
      </c>
      <c r="BB108" s="494">
        <v>2023</v>
      </c>
    </row>
    <row r="109" spans="25:54" x14ac:dyDescent="0.2">
      <c r="Y109" s="435">
        <v>100</v>
      </c>
      <c r="Z109" s="435">
        <f t="shared" si="97"/>
        <v>4</v>
      </c>
      <c r="AA109" s="435">
        <f t="shared" si="149"/>
        <v>4</v>
      </c>
      <c r="AB109" s="435">
        <f t="shared" si="150"/>
        <v>4</v>
      </c>
      <c r="AC109" s="435">
        <f t="shared" si="184"/>
        <v>5</v>
      </c>
      <c r="AD109" s="435">
        <f t="shared" si="185"/>
        <v>5</v>
      </c>
      <c r="AE109" s="435">
        <f t="shared" si="185"/>
        <v>5</v>
      </c>
      <c r="AF109" s="435">
        <f t="shared" si="182"/>
        <v>5</v>
      </c>
      <c r="AG109" s="435">
        <f t="shared" si="166"/>
        <v>5</v>
      </c>
      <c r="AH109" s="435">
        <f t="shared" si="166"/>
        <v>5</v>
      </c>
      <c r="AI109" s="435">
        <f t="shared" si="166"/>
        <v>6</v>
      </c>
      <c r="AJ109" s="435">
        <f t="shared" si="166"/>
        <v>6</v>
      </c>
      <c r="AK109" s="435">
        <f t="shared" si="168"/>
        <v>6</v>
      </c>
      <c r="AL109" s="435">
        <f t="shared" si="169"/>
        <v>6</v>
      </c>
      <c r="AM109" s="435">
        <f t="shared" si="175"/>
        <v>7</v>
      </c>
      <c r="AN109" s="435">
        <f t="shared" si="176"/>
        <v>7</v>
      </c>
      <c r="AO109" s="435">
        <f t="shared" si="180"/>
        <v>8</v>
      </c>
      <c r="AP109" s="435">
        <f t="shared" si="181"/>
        <v>8</v>
      </c>
      <c r="AQ109" s="437">
        <f t="shared" ref="AQ109:AT109" si="186">AQ107+1</f>
        <v>10</v>
      </c>
      <c r="AR109" s="437">
        <f t="shared" si="186"/>
        <v>10</v>
      </c>
      <c r="AS109" s="437">
        <f t="shared" si="186"/>
        <v>12</v>
      </c>
      <c r="AT109" s="437">
        <f t="shared" si="186"/>
        <v>12</v>
      </c>
      <c r="BA109" s="493">
        <v>44937</v>
      </c>
      <c r="BB109" s="494">
        <v>2023</v>
      </c>
    </row>
    <row r="110" spans="25:54" x14ac:dyDescent="0.2">
      <c r="Y110" s="435">
        <v>101</v>
      </c>
      <c r="Z110" s="437">
        <f t="shared" ref="Z110" si="187">Z109+1</f>
        <v>5</v>
      </c>
      <c r="AA110" s="437">
        <f t="shared" ref="AA110" si="188">AA109+1</f>
        <v>5</v>
      </c>
      <c r="AB110" s="437">
        <f t="shared" ref="AB110" si="189">AB109+1</f>
        <v>5</v>
      </c>
      <c r="AC110" s="435">
        <f t="shared" si="184"/>
        <v>5</v>
      </c>
      <c r="AD110" s="435">
        <f t="shared" si="185"/>
        <v>5</v>
      </c>
      <c r="AE110" s="435">
        <f t="shared" si="185"/>
        <v>5</v>
      </c>
      <c r="AF110" s="435">
        <f t="shared" si="182"/>
        <v>5</v>
      </c>
      <c r="AG110" s="435">
        <f t="shared" si="166"/>
        <v>5</v>
      </c>
      <c r="AH110" s="435">
        <f t="shared" si="166"/>
        <v>5</v>
      </c>
      <c r="AI110" s="435">
        <f t="shared" si="166"/>
        <v>6</v>
      </c>
      <c r="AJ110" s="435">
        <f t="shared" si="166"/>
        <v>6</v>
      </c>
      <c r="AK110" s="435">
        <f t="shared" si="168"/>
        <v>6</v>
      </c>
      <c r="AL110" s="435">
        <f t="shared" si="169"/>
        <v>6</v>
      </c>
      <c r="AM110" s="435">
        <f t="shared" si="175"/>
        <v>7</v>
      </c>
      <c r="AN110" s="435">
        <f t="shared" si="176"/>
        <v>7</v>
      </c>
      <c r="AO110" s="435">
        <f t="shared" si="180"/>
        <v>8</v>
      </c>
      <c r="AP110" s="435">
        <f t="shared" si="181"/>
        <v>8</v>
      </c>
      <c r="AQ110" s="435">
        <f t="shared" ref="AQ110:AQ119" si="190">AQ109</f>
        <v>10</v>
      </c>
      <c r="AR110" s="435">
        <f t="shared" ref="AR110:AR119" si="191">AR109</f>
        <v>10</v>
      </c>
      <c r="AS110" s="435">
        <f t="shared" ref="AS110:AS117" si="192">AS109</f>
        <v>12</v>
      </c>
      <c r="AT110" s="435">
        <f t="shared" ref="AT110:AT117" si="193">AT109</f>
        <v>12</v>
      </c>
      <c r="BA110" s="493">
        <v>44938</v>
      </c>
      <c r="BB110" s="494">
        <v>2023</v>
      </c>
    </row>
    <row r="111" spans="25:54" x14ac:dyDescent="0.2">
      <c r="Y111" s="435">
        <v>102</v>
      </c>
      <c r="Z111" s="435">
        <f t="shared" ref="Z111" si="194">Z110</f>
        <v>5</v>
      </c>
      <c r="AA111" s="435">
        <f t="shared" ref="AA111:AA134" si="195">AA110</f>
        <v>5</v>
      </c>
      <c r="AB111" s="435">
        <f t="shared" ref="AB111:AB134" si="196">AB110</f>
        <v>5</v>
      </c>
      <c r="AC111" s="435">
        <f t="shared" si="184"/>
        <v>5</v>
      </c>
      <c r="AD111" s="435">
        <f t="shared" si="185"/>
        <v>5</v>
      </c>
      <c r="AE111" s="435">
        <f t="shared" si="185"/>
        <v>5</v>
      </c>
      <c r="AF111" s="435">
        <f t="shared" si="182"/>
        <v>5</v>
      </c>
      <c r="AG111" s="435">
        <f t="shared" ref="AG111:AG114" si="197">AG110</f>
        <v>5</v>
      </c>
      <c r="AH111" s="435">
        <f t="shared" ref="AH111:AJ123" si="198">AH110</f>
        <v>5</v>
      </c>
      <c r="AI111" s="435">
        <f t="shared" si="198"/>
        <v>6</v>
      </c>
      <c r="AJ111" s="435">
        <f t="shared" si="198"/>
        <v>6</v>
      </c>
      <c r="AK111" s="435">
        <f t="shared" si="168"/>
        <v>6</v>
      </c>
      <c r="AL111" s="435">
        <f t="shared" si="169"/>
        <v>6</v>
      </c>
      <c r="AM111" s="435">
        <f t="shared" si="175"/>
        <v>7</v>
      </c>
      <c r="AN111" s="435">
        <f t="shared" si="176"/>
        <v>7</v>
      </c>
      <c r="AO111" s="435">
        <f t="shared" si="180"/>
        <v>8</v>
      </c>
      <c r="AP111" s="435">
        <f t="shared" si="181"/>
        <v>8</v>
      </c>
      <c r="AQ111" s="435">
        <f t="shared" si="190"/>
        <v>10</v>
      </c>
      <c r="AR111" s="435">
        <f t="shared" si="191"/>
        <v>10</v>
      </c>
      <c r="AS111" s="435">
        <f t="shared" si="192"/>
        <v>12</v>
      </c>
      <c r="AT111" s="435">
        <f t="shared" si="193"/>
        <v>12</v>
      </c>
      <c r="BA111" s="493">
        <v>44939</v>
      </c>
      <c r="BB111" s="494">
        <v>2023</v>
      </c>
    </row>
    <row r="112" spans="25:54" x14ac:dyDescent="0.2">
      <c r="Y112" s="435">
        <v>103</v>
      </c>
      <c r="Z112" s="435">
        <f t="shared" si="97"/>
        <v>5</v>
      </c>
      <c r="AA112" s="435">
        <f t="shared" si="195"/>
        <v>5</v>
      </c>
      <c r="AB112" s="435">
        <f t="shared" si="196"/>
        <v>5</v>
      </c>
      <c r="AC112" s="435">
        <f t="shared" si="184"/>
        <v>5</v>
      </c>
      <c r="AD112" s="435">
        <f t="shared" si="185"/>
        <v>5</v>
      </c>
      <c r="AE112" s="435">
        <f t="shared" si="185"/>
        <v>5</v>
      </c>
      <c r="AF112" s="435">
        <f t="shared" si="182"/>
        <v>5</v>
      </c>
      <c r="AG112" s="435">
        <f t="shared" si="197"/>
        <v>5</v>
      </c>
      <c r="AH112" s="435">
        <f t="shared" si="198"/>
        <v>5</v>
      </c>
      <c r="AI112" s="435">
        <f t="shared" si="198"/>
        <v>6</v>
      </c>
      <c r="AJ112" s="435">
        <f t="shared" si="198"/>
        <v>6</v>
      </c>
      <c r="AK112" s="437">
        <f t="shared" ref="AK112:AL112" si="199">AK110+1</f>
        <v>7</v>
      </c>
      <c r="AL112" s="437">
        <f t="shared" si="199"/>
        <v>7</v>
      </c>
      <c r="AM112" s="435">
        <f t="shared" si="175"/>
        <v>7</v>
      </c>
      <c r="AN112" s="435">
        <f t="shared" si="176"/>
        <v>7</v>
      </c>
      <c r="AO112" s="435">
        <f t="shared" si="180"/>
        <v>8</v>
      </c>
      <c r="AP112" s="435">
        <f t="shared" si="181"/>
        <v>8</v>
      </c>
      <c r="AQ112" s="435">
        <f t="shared" si="190"/>
        <v>10</v>
      </c>
      <c r="AR112" s="435">
        <f t="shared" si="191"/>
        <v>10</v>
      </c>
      <c r="AS112" s="435">
        <f t="shared" si="192"/>
        <v>12</v>
      </c>
      <c r="AT112" s="435">
        <f t="shared" si="193"/>
        <v>12</v>
      </c>
      <c r="BA112" s="493">
        <v>44940</v>
      </c>
      <c r="BB112" s="494">
        <v>2023</v>
      </c>
    </row>
    <row r="113" spans="25:54" x14ac:dyDescent="0.2">
      <c r="Y113" s="435">
        <v>104</v>
      </c>
      <c r="Z113" s="435">
        <f t="shared" si="97"/>
        <v>5</v>
      </c>
      <c r="AA113" s="435">
        <f t="shared" si="195"/>
        <v>5</v>
      </c>
      <c r="AB113" s="435">
        <f t="shared" si="196"/>
        <v>5</v>
      </c>
      <c r="AC113" s="435">
        <f t="shared" si="184"/>
        <v>5</v>
      </c>
      <c r="AD113" s="435">
        <f t="shared" si="185"/>
        <v>5</v>
      </c>
      <c r="AE113" s="435">
        <f t="shared" si="185"/>
        <v>5</v>
      </c>
      <c r="AF113" s="435">
        <f t="shared" si="182"/>
        <v>5</v>
      </c>
      <c r="AG113" s="435">
        <f t="shared" si="197"/>
        <v>5</v>
      </c>
      <c r="AH113" s="435">
        <f t="shared" si="198"/>
        <v>5</v>
      </c>
      <c r="AI113" s="435">
        <f t="shared" si="198"/>
        <v>6</v>
      </c>
      <c r="AJ113" s="435">
        <f t="shared" si="198"/>
        <v>6</v>
      </c>
      <c r="AK113" s="435">
        <f t="shared" ref="AK113:AK128" si="200">AK112</f>
        <v>7</v>
      </c>
      <c r="AL113" s="435">
        <f t="shared" ref="AL113:AL128" si="201">AL112</f>
        <v>7</v>
      </c>
      <c r="AM113" s="435">
        <f t="shared" si="175"/>
        <v>7</v>
      </c>
      <c r="AN113" s="435">
        <f t="shared" si="176"/>
        <v>7</v>
      </c>
      <c r="AO113" s="435">
        <f t="shared" si="180"/>
        <v>8</v>
      </c>
      <c r="AP113" s="435">
        <f t="shared" si="181"/>
        <v>8</v>
      </c>
      <c r="AQ113" s="435">
        <f t="shared" si="190"/>
        <v>10</v>
      </c>
      <c r="AR113" s="435">
        <f t="shared" si="191"/>
        <v>10</v>
      </c>
      <c r="AS113" s="435">
        <f t="shared" si="192"/>
        <v>12</v>
      </c>
      <c r="AT113" s="435">
        <f t="shared" si="193"/>
        <v>12</v>
      </c>
      <c r="BA113" s="493">
        <v>44941</v>
      </c>
      <c r="BB113" s="494">
        <v>2023</v>
      </c>
    </row>
    <row r="114" spans="25:54" x14ac:dyDescent="0.2">
      <c r="Y114" s="435">
        <v>105</v>
      </c>
      <c r="Z114" s="435">
        <f t="shared" si="97"/>
        <v>5</v>
      </c>
      <c r="AA114" s="435">
        <f t="shared" si="195"/>
        <v>5</v>
      </c>
      <c r="AB114" s="435">
        <f t="shared" si="196"/>
        <v>5</v>
      </c>
      <c r="AC114" s="435">
        <f t="shared" si="184"/>
        <v>5</v>
      </c>
      <c r="AD114" s="435">
        <f t="shared" si="185"/>
        <v>5</v>
      </c>
      <c r="AE114" s="435">
        <f t="shared" si="185"/>
        <v>5</v>
      </c>
      <c r="AF114" s="435">
        <f t="shared" si="182"/>
        <v>5</v>
      </c>
      <c r="AG114" s="435">
        <f t="shared" si="197"/>
        <v>5</v>
      </c>
      <c r="AH114" s="435">
        <f t="shared" si="198"/>
        <v>5</v>
      </c>
      <c r="AI114" s="435">
        <f t="shared" si="198"/>
        <v>6</v>
      </c>
      <c r="AJ114" s="435">
        <f t="shared" si="198"/>
        <v>6</v>
      </c>
      <c r="AK114" s="435">
        <f t="shared" si="200"/>
        <v>7</v>
      </c>
      <c r="AL114" s="435">
        <f t="shared" si="201"/>
        <v>7</v>
      </c>
      <c r="AM114" s="435">
        <f t="shared" si="175"/>
        <v>7</v>
      </c>
      <c r="AN114" s="435">
        <f t="shared" si="176"/>
        <v>7</v>
      </c>
      <c r="AO114" s="437">
        <f t="shared" ref="AO114:AP114" si="202">AO112+1</f>
        <v>9</v>
      </c>
      <c r="AP114" s="437">
        <f t="shared" si="202"/>
        <v>9</v>
      </c>
      <c r="AQ114" s="435">
        <f t="shared" si="190"/>
        <v>10</v>
      </c>
      <c r="AR114" s="435">
        <f t="shared" si="191"/>
        <v>10</v>
      </c>
      <c r="AS114" s="435">
        <f t="shared" si="192"/>
        <v>12</v>
      </c>
      <c r="AT114" s="435">
        <f t="shared" si="193"/>
        <v>12</v>
      </c>
      <c r="BA114" s="493">
        <v>44942</v>
      </c>
      <c r="BB114" s="494">
        <v>2023</v>
      </c>
    </row>
    <row r="115" spans="25:54" x14ac:dyDescent="0.2">
      <c r="Y115" s="435">
        <v>106</v>
      </c>
      <c r="Z115" s="435">
        <f t="shared" si="97"/>
        <v>5</v>
      </c>
      <c r="AA115" s="435">
        <f t="shared" si="195"/>
        <v>5</v>
      </c>
      <c r="AB115" s="435">
        <f t="shared" si="196"/>
        <v>5</v>
      </c>
      <c r="AC115" s="435">
        <f t="shared" si="184"/>
        <v>5</v>
      </c>
      <c r="AD115" s="435">
        <f t="shared" si="185"/>
        <v>5</v>
      </c>
      <c r="AE115" s="435">
        <f t="shared" si="185"/>
        <v>5</v>
      </c>
      <c r="AF115" s="437">
        <f>AF113+1</f>
        <v>6</v>
      </c>
      <c r="AG115" s="437">
        <f t="shared" ref="AG115:AH115" si="203">AG113+1</f>
        <v>6</v>
      </c>
      <c r="AH115" s="437">
        <f t="shared" si="203"/>
        <v>6</v>
      </c>
      <c r="AI115" s="435">
        <f t="shared" si="198"/>
        <v>6</v>
      </c>
      <c r="AJ115" s="435">
        <f t="shared" si="198"/>
        <v>6</v>
      </c>
      <c r="AK115" s="435">
        <f t="shared" si="200"/>
        <v>7</v>
      </c>
      <c r="AL115" s="435">
        <f t="shared" si="201"/>
        <v>7</v>
      </c>
      <c r="AM115" s="437">
        <f t="shared" ref="AM115:AN115" si="204">AM113+1</f>
        <v>8</v>
      </c>
      <c r="AN115" s="437">
        <f t="shared" si="204"/>
        <v>8</v>
      </c>
      <c r="AO115" s="435">
        <f t="shared" ref="AO115:AO126" si="205">AO114</f>
        <v>9</v>
      </c>
      <c r="AP115" s="435">
        <f t="shared" ref="AP115:AP126" si="206">AP114</f>
        <v>9</v>
      </c>
      <c r="AQ115" s="435">
        <f t="shared" si="190"/>
        <v>10</v>
      </c>
      <c r="AR115" s="435">
        <f t="shared" si="191"/>
        <v>10</v>
      </c>
      <c r="AS115" s="435">
        <f t="shared" si="192"/>
        <v>12</v>
      </c>
      <c r="AT115" s="435">
        <f t="shared" si="193"/>
        <v>12</v>
      </c>
      <c r="BA115" s="493">
        <v>44943</v>
      </c>
      <c r="BB115" s="494">
        <v>2023</v>
      </c>
    </row>
    <row r="116" spans="25:54" x14ac:dyDescent="0.2">
      <c r="Y116" s="435">
        <v>107</v>
      </c>
      <c r="Z116" s="435">
        <f t="shared" si="97"/>
        <v>5</v>
      </c>
      <c r="AA116" s="435">
        <f t="shared" si="195"/>
        <v>5</v>
      </c>
      <c r="AB116" s="435">
        <f t="shared" si="196"/>
        <v>5</v>
      </c>
      <c r="AC116" s="435">
        <f t="shared" si="184"/>
        <v>5</v>
      </c>
      <c r="AD116" s="435">
        <f t="shared" si="185"/>
        <v>5</v>
      </c>
      <c r="AE116" s="435">
        <f t="shared" si="185"/>
        <v>5</v>
      </c>
      <c r="AF116" s="435">
        <f>AF115</f>
        <v>6</v>
      </c>
      <c r="AG116" s="435">
        <f t="shared" ref="AG116:AJ131" si="207">AG115</f>
        <v>6</v>
      </c>
      <c r="AH116" s="435">
        <f t="shared" si="207"/>
        <v>6</v>
      </c>
      <c r="AI116" s="435">
        <f t="shared" si="198"/>
        <v>6</v>
      </c>
      <c r="AJ116" s="435">
        <f t="shared" si="198"/>
        <v>6</v>
      </c>
      <c r="AK116" s="435">
        <f t="shared" si="200"/>
        <v>7</v>
      </c>
      <c r="AL116" s="435">
        <f t="shared" si="201"/>
        <v>7</v>
      </c>
      <c r="AM116" s="435">
        <f t="shared" ref="AM116:AM129" si="208">AM115</f>
        <v>8</v>
      </c>
      <c r="AN116" s="435">
        <f t="shared" ref="AN116:AN129" si="209">AN115</f>
        <v>8</v>
      </c>
      <c r="AO116" s="435">
        <f t="shared" si="205"/>
        <v>9</v>
      </c>
      <c r="AP116" s="435">
        <f t="shared" si="206"/>
        <v>9</v>
      </c>
      <c r="AQ116" s="435">
        <f t="shared" si="190"/>
        <v>10</v>
      </c>
      <c r="AR116" s="435">
        <f t="shared" si="191"/>
        <v>10</v>
      </c>
      <c r="AS116" s="435">
        <f t="shared" si="192"/>
        <v>12</v>
      </c>
      <c r="AT116" s="435">
        <f t="shared" si="193"/>
        <v>12</v>
      </c>
      <c r="BA116" s="493">
        <v>44944</v>
      </c>
      <c r="BB116" s="494">
        <v>2023</v>
      </c>
    </row>
    <row r="117" spans="25:54" x14ac:dyDescent="0.2">
      <c r="Y117" s="435">
        <v>108</v>
      </c>
      <c r="Z117" s="435">
        <f t="shared" si="97"/>
        <v>5</v>
      </c>
      <c r="AA117" s="435">
        <f t="shared" si="195"/>
        <v>5</v>
      </c>
      <c r="AB117" s="435">
        <f t="shared" si="196"/>
        <v>5</v>
      </c>
      <c r="AC117" s="435">
        <f t="shared" si="184"/>
        <v>5</v>
      </c>
      <c r="AD117" s="435">
        <f t="shared" si="185"/>
        <v>5</v>
      </c>
      <c r="AE117" s="435">
        <f t="shared" si="185"/>
        <v>5</v>
      </c>
      <c r="AF117" s="435">
        <f t="shared" si="185"/>
        <v>6</v>
      </c>
      <c r="AG117" s="435">
        <f t="shared" si="207"/>
        <v>6</v>
      </c>
      <c r="AH117" s="435">
        <f t="shared" si="207"/>
        <v>6</v>
      </c>
      <c r="AI117" s="435">
        <f t="shared" si="198"/>
        <v>6</v>
      </c>
      <c r="AJ117" s="435">
        <f t="shared" si="198"/>
        <v>6</v>
      </c>
      <c r="AK117" s="435">
        <f t="shared" si="200"/>
        <v>7</v>
      </c>
      <c r="AL117" s="435">
        <f t="shared" si="201"/>
        <v>7</v>
      </c>
      <c r="AM117" s="435">
        <f t="shared" si="208"/>
        <v>8</v>
      </c>
      <c r="AN117" s="435">
        <f t="shared" si="209"/>
        <v>8</v>
      </c>
      <c r="AO117" s="435">
        <f t="shared" si="205"/>
        <v>9</v>
      </c>
      <c r="AP117" s="435">
        <f t="shared" si="206"/>
        <v>9</v>
      </c>
      <c r="AQ117" s="435">
        <f t="shared" si="190"/>
        <v>10</v>
      </c>
      <c r="AR117" s="435">
        <f t="shared" si="191"/>
        <v>10</v>
      </c>
      <c r="AS117" s="435">
        <f t="shared" si="192"/>
        <v>12</v>
      </c>
      <c r="AT117" s="435">
        <f t="shared" si="193"/>
        <v>12</v>
      </c>
      <c r="BA117" s="493">
        <v>44945</v>
      </c>
      <c r="BB117" s="494">
        <v>2023</v>
      </c>
    </row>
    <row r="118" spans="25:54" x14ac:dyDescent="0.2">
      <c r="Y118" s="435">
        <v>109</v>
      </c>
      <c r="Z118" s="435">
        <f t="shared" si="97"/>
        <v>5</v>
      </c>
      <c r="AA118" s="435">
        <f t="shared" si="195"/>
        <v>5</v>
      </c>
      <c r="AB118" s="435">
        <f t="shared" si="196"/>
        <v>5</v>
      </c>
      <c r="AC118" s="435">
        <f t="shared" si="184"/>
        <v>5</v>
      </c>
      <c r="AD118" s="435">
        <f t="shared" si="185"/>
        <v>5</v>
      </c>
      <c r="AE118" s="435">
        <f t="shared" si="185"/>
        <v>5</v>
      </c>
      <c r="AF118" s="435">
        <f t="shared" si="185"/>
        <v>6</v>
      </c>
      <c r="AG118" s="435">
        <f t="shared" si="207"/>
        <v>6</v>
      </c>
      <c r="AH118" s="435">
        <f t="shared" si="207"/>
        <v>6</v>
      </c>
      <c r="AI118" s="435">
        <f t="shared" si="198"/>
        <v>6</v>
      </c>
      <c r="AJ118" s="435">
        <f t="shared" si="198"/>
        <v>6</v>
      </c>
      <c r="AK118" s="435">
        <f t="shared" si="200"/>
        <v>7</v>
      </c>
      <c r="AL118" s="435">
        <f t="shared" si="201"/>
        <v>7</v>
      </c>
      <c r="AM118" s="435">
        <f t="shared" si="208"/>
        <v>8</v>
      </c>
      <c r="AN118" s="435">
        <f t="shared" si="209"/>
        <v>8</v>
      </c>
      <c r="AO118" s="435">
        <f t="shared" si="205"/>
        <v>9</v>
      </c>
      <c r="AP118" s="435">
        <f t="shared" si="206"/>
        <v>9</v>
      </c>
      <c r="AQ118" s="435">
        <f t="shared" si="190"/>
        <v>10</v>
      </c>
      <c r="AR118" s="435">
        <f t="shared" si="191"/>
        <v>10</v>
      </c>
      <c r="AS118" s="437">
        <f t="shared" ref="AS118:AT118" si="210">AS116+1</f>
        <v>13</v>
      </c>
      <c r="AT118" s="437">
        <f t="shared" si="210"/>
        <v>13</v>
      </c>
      <c r="BA118" s="493">
        <v>44946</v>
      </c>
      <c r="BB118" s="494">
        <v>2023</v>
      </c>
    </row>
    <row r="119" spans="25:54" x14ac:dyDescent="0.2">
      <c r="Y119" s="435">
        <v>110</v>
      </c>
      <c r="Z119" s="435">
        <f t="shared" si="97"/>
        <v>5</v>
      </c>
      <c r="AA119" s="435">
        <f t="shared" si="195"/>
        <v>5</v>
      </c>
      <c r="AB119" s="435">
        <f t="shared" si="196"/>
        <v>5</v>
      </c>
      <c r="AC119" s="435">
        <f t="shared" si="184"/>
        <v>5</v>
      </c>
      <c r="AD119" s="435">
        <f t="shared" si="185"/>
        <v>5</v>
      </c>
      <c r="AE119" s="435">
        <f t="shared" si="185"/>
        <v>5</v>
      </c>
      <c r="AF119" s="435">
        <f t="shared" si="185"/>
        <v>6</v>
      </c>
      <c r="AG119" s="435">
        <f t="shared" si="207"/>
        <v>6</v>
      </c>
      <c r="AH119" s="435">
        <f t="shared" si="207"/>
        <v>6</v>
      </c>
      <c r="AI119" s="435">
        <f t="shared" si="198"/>
        <v>6</v>
      </c>
      <c r="AJ119" s="435">
        <f t="shared" si="198"/>
        <v>6</v>
      </c>
      <c r="AK119" s="435">
        <f t="shared" si="200"/>
        <v>7</v>
      </c>
      <c r="AL119" s="435">
        <f t="shared" si="201"/>
        <v>7</v>
      </c>
      <c r="AM119" s="435">
        <f t="shared" si="208"/>
        <v>8</v>
      </c>
      <c r="AN119" s="435">
        <f t="shared" si="209"/>
        <v>8</v>
      </c>
      <c r="AO119" s="435">
        <f t="shared" si="205"/>
        <v>9</v>
      </c>
      <c r="AP119" s="435">
        <f t="shared" si="206"/>
        <v>9</v>
      </c>
      <c r="AQ119" s="435">
        <f t="shared" si="190"/>
        <v>10</v>
      </c>
      <c r="AR119" s="435">
        <f t="shared" si="191"/>
        <v>10</v>
      </c>
      <c r="AS119" s="435">
        <f t="shared" ref="AS119:AS126" si="211">AS118</f>
        <v>13</v>
      </c>
      <c r="AT119" s="435">
        <f t="shared" ref="AT119:AT126" si="212">AT118</f>
        <v>13</v>
      </c>
      <c r="BA119" s="493">
        <v>44947</v>
      </c>
      <c r="BB119" s="494">
        <v>2023</v>
      </c>
    </row>
    <row r="120" spans="25:54" x14ac:dyDescent="0.2">
      <c r="Y120" s="435">
        <v>111</v>
      </c>
      <c r="Z120" s="435">
        <f t="shared" si="97"/>
        <v>5</v>
      </c>
      <c r="AA120" s="435">
        <f t="shared" si="195"/>
        <v>5</v>
      </c>
      <c r="AB120" s="435">
        <f t="shared" si="196"/>
        <v>5</v>
      </c>
      <c r="AC120" s="435">
        <f t="shared" si="184"/>
        <v>5</v>
      </c>
      <c r="AD120" s="435">
        <f t="shared" si="185"/>
        <v>5</v>
      </c>
      <c r="AE120" s="435">
        <f t="shared" si="185"/>
        <v>5</v>
      </c>
      <c r="AF120" s="435">
        <f t="shared" si="185"/>
        <v>6</v>
      </c>
      <c r="AG120" s="435">
        <f t="shared" si="207"/>
        <v>6</v>
      </c>
      <c r="AH120" s="435">
        <f t="shared" si="207"/>
        <v>6</v>
      </c>
      <c r="AI120" s="435">
        <f t="shared" si="198"/>
        <v>6</v>
      </c>
      <c r="AJ120" s="435">
        <f t="shared" si="198"/>
        <v>6</v>
      </c>
      <c r="AK120" s="435">
        <f t="shared" si="200"/>
        <v>7</v>
      </c>
      <c r="AL120" s="435">
        <f t="shared" si="201"/>
        <v>7</v>
      </c>
      <c r="AM120" s="435">
        <f t="shared" si="208"/>
        <v>8</v>
      </c>
      <c r="AN120" s="435">
        <f t="shared" si="209"/>
        <v>8</v>
      </c>
      <c r="AO120" s="435">
        <f t="shared" si="205"/>
        <v>9</v>
      </c>
      <c r="AP120" s="435">
        <f t="shared" si="206"/>
        <v>9</v>
      </c>
      <c r="AQ120" s="437">
        <f t="shared" ref="AQ120:AR120" si="213">AQ118+1</f>
        <v>11</v>
      </c>
      <c r="AR120" s="437">
        <f t="shared" si="213"/>
        <v>11</v>
      </c>
      <c r="AS120" s="435">
        <f t="shared" si="211"/>
        <v>13</v>
      </c>
      <c r="AT120" s="435">
        <f t="shared" si="212"/>
        <v>13</v>
      </c>
      <c r="BA120" s="493">
        <v>44948</v>
      </c>
      <c r="BB120" s="494">
        <v>2023</v>
      </c>
    </row>
    <row r="121" spans="25:54" x14ac:dyDescent="0.2">
      <c r="Y121" s="435">
        <v>112</v>
      </c>
      <c r="Z121" s="435">
        <f t="shared" si="97"/>
        <v>5</v>
      </c>
      <c r="AA121" s="435">
        <f t="shared" si="195"/>
        <v>5</v>
      </c>
      <c r="AB121" s="435">
        <f t="shared" si="196"/>
        <v>5</v>
      </c>
      <c r="AC121" s="435">
        <f t="shared" si="184"/>
        <v>5</v>
      </c>
      <c r="AD121" s="435">
        <f t="shared" si="185"/>
        <v>5</v>
      </c>
      <c r="AE121" s="435">
        <f t="shared" si="185"/>
        <v>5</v>
      </c>
      <c r="AF121" s="435">
        <f t="shared" si="185"/>
        <v>6</v>
      </c>
      <c r="AG121" s="435">
        <f t="shared" si="207"/>
        <v>6</v>
      </c>
      <c r="AH121" s="435">
        <f t="shared" si="207"/>
        <v>6</v>
      </c>
      <c r="AI121" s="435">
        <f t="shared" si="198"/>
        <v>6</v>
      </c>
      <c r="AJ121" s="435">
        <f t="shared" si="198"/>
        <v>6</v>
      </c>
      <c r="AK121" s="435">
        <f t="shared" si="200"/>
        <v>7</v>
      </c>
      <c r="AL121" s="435">
        <f t="shared" si="201"/>
        <v>7</v>
      </c>
      <c r="AM121" s="435">
        <f t="shared" si="208"/>
        <v>8</v>
      </c>
      <c r="AN121" s="435">
        <f t="shared" si="209"/>
        <v>8</v>
      </c>
      <c r="AO121" s="435">
        <f t="shared" si="205"/>
        <v>9</v>
      </c>
      <c r="AP121" s="435">
        <f t="shared" si="206"/>
        <v>9</v>
      </c>
      <c r="AQ121" s="435">
        <f t="shared" ref="AQ121:AQ130" si="214">AQ120</f>
        <v>11</v>
      </c>
      <c r="AR121" s="435">
        <f t="shared" ref="AR121:AR130" si="215">AR120</f>
        <v>11</v>
      </c>
      <c r="AS121" s="435">
        <f t="shared" si="211"/>
        <v>13</v>
      </c>
      <c r="AT121" s="435">
        <f t="shared" si="212"/>
        <v>13</v>
      </c>
      <c r="BA121" s="493">
        <v>44949</v>
      </c>
      <c r="BB121" s="494">
        <v>2023</v>
      </c>
    </row>
    <row r="122" spans="25:54" x14ac:dyDescent="0.2">
      <c r="Y122" s="435">
        <v>113</v>
      </c>
      <c r="Z122" s="435">
        <f t="shared" si="97"/>
        <v>5</v>
      </c>
      <c r="AA122" s="435">
        <f t="shared" si="195"/>
        <v>5</v>
      </c>
      <c r="AB122" s="435">
        <f t="shared" si="196"/>
        <v>5</v>
      </c>
      <c r="AC122" s="435">
        <f t="shared" si="184"/>
        <v>5</v>
      </c>
      <c r="AD122" s="435">
        <f t="shared" si="185"/>
        <v>5</v>
      </c>
      <c r="AE122" s="435">
        <f t="shared" si="185"/>
        <v>5</v>
      </c>
      <c r="AF122" s="435">
        <f t="shared" si="185"/>
        <v>6</v>
      </c>
      <c r="AG122" s="435">
        <f t="shared" si="207"/>
        <v>6</v>
      </c>
      <c r="AH122" s="435">
        <f t="shared" si="207"/>
        <v>6</v>
      </c>
      <c r="AI122" s="435">
        <f t="shared" si="198"/>
        <v>6</v>
      </c>
      <c r="AJ122" s="435">
        <f t="shared" si="198"/>
        <v>6</v>
      </c>
      <c r="AK122" s="435">
        <f t="shared" si="200"/>
        <v>7</v>
      </c>
      <c r="AL122" s="435">
        <f t="shared" si="201"/>
        <v>7</v>
      </c>
      <c r="AM122" s="435">
        <f t="shared" si="208"/>
        <v>8</v>
      </c>
      <c r="AN122" s="435">
        <f t="shared" si="209"/>
        <v>8</v>
      </c>
      <c r="AO122" s="435">
        <f t="shared" si="205"/>
        <v>9</v>
      </c>
      <c r="AP122" s="435">
        <f t="shared" si="206"/>
        <v>9</v>
      </c>
      <c r="AQ122" s="435">
        <f t="shared" si="214"/>
        <v>11</v>
      </c>
      <c r="AR122" s="435">
        <f t="shared" si="215"/>
        <v>11</v>
      </c>
      <c r="AS122" s="435">
        <f t="shared" si="211"/>
        <v>13</v>
      </c>
      <c r="AT122" s="435">
        <f t="shared" si="212"/>
        <v>13</v>
      </c>
      <c r="BA122" s="493">
        <v>44950</v>
      </c>
      <c r="BB122" s="494">
        <v>2023</v>
      </c>
    </row>
    <row r="123" spans="25:54" x14ac:dyDescent="0.2">
      <c r="Y123" s="435">
        <v>114</v>
      </c>
      <c r="Z123" s="435">
        <f t="shared" si="97"/>
        <v>5</v>
      </c>
      <c r="AA123" s="435">
        <f t="shared" si="195"/>
        <v>5</v>
      </c>
      <c r="AB123" s="435">
        <f t="shared" si="196"/>
        <v>5</v>
      </c>
      <c r="AC123" s="435">
        <f t="shared" si="184"/>
        <v>5</v>
      </c>
      <c r="AD123" s="435">
        <f t="shared" si="185"/>
        <v>5</v>
      </c>
      <c r="AE123" s="435">
        <f t="shared" si="185"/>
        <v>5</v>
      </c>
      <c r="AF123" s="435">
        <f t="shared" si="185"/>
        <v>6</v>
      </c>
      <c r="AG123" s="435">
        <f t="shared" si="207"/>
        <v>6</v>
      </c>
      <c r="AH123" s="435">
        <f t="shared" si="207"/>
        <v>6</v>
      </c>
      <c r="AI123" s="435">
        <f t="shared" si="198"/>
        <v>6</v>
      </c>
      <c r="AJ123" s="435">
        <f t="shared" si="198"/>
        <v>6</v>
      </c>
      <c r="AK123" s="435">
        <f t="shared" si="200"/>
        <v>7</v>
      </c>
      <c r="AL123" s="435">
        <f t="shared" si="201"/>
        <v>7</v>
      </c>
      <c r="AM123" s="435">
        <f t="shared" si="208"/>
        <v>8</v>
      </c>
      <c r="AN123" s="435">
        <f t="shared" si="209"/>
        <v>8</v>
      </c>
      <c r="AO123" s="435">
        <f t="shared" si="205"/>
        <v>9</v>
      </c>
      <c r="AP123" s="435">
        <f t="shared" si="206"/>
        <v>9</v>
      </c>
      <c r="AQ123" s="435">
        <f t="shared" si="214"/>
        <v>11</v>
      </c>
      <c r="AR123" s="435">
        <f t="shared" si="215"/>
        <v>11</v>
      </c>
      <c r="AS123" s="435">
        <f t="shared" si="211"/>
        <v>13</v>
      </c>
      <c r="AT123" s="435">
        <f t="shared" si="212"/>
        <v>13</v>
      </c>
      <c r="BA123" s="493">
        <v>44951</v>
      </c>
      <c r="BB123" s="494">
        <v>2023</v>
      </c>
    </row>
    <row r="124" spans="25:54" x14ac:dyDescent="0.2">
      <c r="Y124" s="435">
        <v>115</v>
      </c>
      <c r="Z124" s="435">
        <f t="shared" si="97"/>
        <v>5</v>
      </c>
      <c r="AA124" s="435">
        <f t="shared" si="195"/>
        <v>5</v>
      </c>
      <c r="AB124" s="435">
        <f t="shared" si="196"/>
        <v>5</v>
      </c>
      <c r="AC124" s="435">
        <f t="shared" si="184"/>
        <v>5</v>
      </c>
      <c r="AD124" s="435">
        <f t="shared" si="185"/>
        <v>5</v>
      </c>
      <c r="AE124" s="435">
        <f t="shared" si="185"/>
        <v>5</v>
      </c>
      <c r="AF124" s="435">
        <f t="shared" si="185"/>
        <v>6</v>
      </c>
      <c r="AG124" s="435">
        <f t="shared" si="207"/>
        <v>6</v>
      </c>
      <c r="AH124" s="435">
        <f t="shared" si="207"/>
        <v>6</v>
      </c>
      <c r="AI124" s="437">
        <f t="shared" ref="AI124:AJ124" si="216">AI122+1</f>
        <v>7</v>
      </c>
      <c r="AJ124" s="437">
        <f t="shared" si="216"/>
        <v>7</v>
      </c>
      <c r="AK124" s="435">
        <f t="shared" si="200"/>
        <v>7</v>
      </c>
      <c r="AL124" s="435">
        <f t="shared" si="201"/>
        <v>7</v>
      </c>
      <c r="AM124" s="435">
        <f t="shared" si="208"/>
        <v>8</v>
      </c>
      <c r="AN124" s="435">
        <f t="shared" si="209"/>
        <v>8</v>
      </c>
      <c r="AO124" s="435">
        <f t="shared" si="205"/>
        <v>9</v>
      </c>
      <c r="AP124" s="435">
        <f t="shared" si="206"/>
        <v>9</v>
      </c>
      <c r="AQ124" s="435">
        <f t="shared" si="214"/>
        <v>11</v>
      </c>
      <c r="AR124" s="435">
        <f t="shared" si="215"/>
        <v>11</v>
      </c>
      <c r="AS124" s="435">
        <f t="shared" si="211"/>
        <v>13</v>
      </c>
      <c r="AT124" s="435">
        <f t="shared" si="212"/>
        <v>13</v>
      </c>
      <c r="BA124" s="493">
        <v>44952</v>
      </c>
      <c r="BB124" s="494">
        <v>2023</v>
      </c>
    </row>
    <row r="125" spans="25:54" x14ac:dyDescent="0.2">
      <c r="Y125" s="435">
        <v>116</v>
      </c>
      <c r="Z125" s="435">
        <f t="shared" ref="Z125:Z188" si="217">Z124</f>
        <v>5</v>
      </c>
      <c r="AA125" s="435">
        <f t="shared" si="195"/>
        <v>5</v>
      </c>
      <c r="AB125" s="435">
        <f t="shared" si="196"/>
        <v>5</v>
      </c>
      <c r="AC125" s="435">
        <f t="shared" si="184"/>
        <v>5</v>
      </c>
      <c r="AD125" s="435">
        <f t="shared" si="185"/>
        <v>5</v>
      </c>
      <c r="AE125" s="435">
        <f t="shared" si="185"/>
        <v>5</v>
      </c>
      <c r="AF125" s="435">
        <f t="shared" si="185"/>
        <v>6</v>
      </c>
      <c r="AG125" s="435">
        <f t="shared" si="207"/>
        <v>6</v>
      </c>
      <c r="AH125" s="435">
        <f t="shared" si="207"/>
        <v>6</v>
      </c>
      <c r="AI125" s="435">
        <f t="shared" si="207"/>
        <v>7</v>
      </c>
      <c r="AJ125" s="435">
        <f t="shared" si="207"/>
        <v>7</v>
      </c>
      <c r="AK125" s="435">
        <f t="shared" si="200"/>
        <v>7</v>
      </c>
      <c r="AL125" s="435">
        <f t="shared" si="201"/>
        <v>7</v>
      </c>
      <c r="AM125" s="435">
        <f t="shared" si="208"/>
        <v>8</v>
      </c>
      <c r="AN125" s="435">
        <f t="shared" si="209"/>
        <v>8</v>
      </c>
      <c r="AO125" s="435">
        <f t="shared" si="205"/>
        <v>9</v>
      </c>
      <c r="AP125" s="435">
        <f t="shared" si="206"/>
        <v>9</v>
      </c>
      <c r="AQ125" s="435">
        <f t="shared" si="214"/>
        <v>11</v>
      </c>
      <c r="AR125" s="435">
        <f t="shared" si="215"/>
        <v>11</v>
      </c>
      <c r="AS125" s="435">
        <f t="shared" si="211"/>
        <v>13</v>
      </c>
      <c r="AT125" s="435">
        <f t="shared" si="212"/>
        <v>13</v>
      </c>
      <c r="BA125" s="493">
        <v>44953</v>
      </c>
      <c r="BB125" s="494">
        <v>2023</v>
      </c>
    </row>
    <row r="126" spans="25:54" x14ac:dyDescent="0.2">
      <c r="Y126" s="435">
        <v>117</v>
      </c>
      <c r="Z126" s="435">
        <f t="shared" si="217"/>
        <v>5</v>
      </c>
      <c r="AA126" s="435">
        <f t="shared" si="195"/>
        <v>5</v>
      </c>
      <c r="AB126" s="435">
        <f t="shared" si="196"/>
        <v>5</v>
      </c>
      <c r="AC126" s="435">
        <f t="shared" si="184"/>
        <v>5</v>
      </c>
      <c r="AD126" s="435">
        <f t="shared" si="185"/>
        <v>5</v>
      </c>
      <c r="AE126" s="435">
        <f t="shared" si="185"/>
        <v>5</v>
      </c>
      <c r="AF126" s="435">
        <f t="shared" si="185"/>
        <v>6</v>
      </c>
      <c r="AG126" s="435">
        <f t="shared" si="207"/>
        <v>6</v>
      </c>
      <c r="AH126" s="435">
        <f t="shared" si="207"/>
        <v>6</v>
      </c>
      <c r="AI126" s="435">
        <f t="shared" si="207"/>
        <v>7</v>
      </c>
      <c r="AJ126" s="435">
        <f t="shared" si="207"/>
        <v>7</v>
      </c>
      <c r="AK126" s="435">
        <f t="shared" si="200"/>
        <v>7</v>
      </c>
      <c r="AL126" s="435">
        <f t="shared" si="201"/>
        <v>7</v>
      </c>
      <c r="AM126" s="435">
        <f t="shared" si="208"/>
        <v>8</v>
      </c>
      <c r="AN126" s="435">
        <f t="shared" si="209"/>
        <v>8</v>
      </c>
      <c r="AO126" s="435">
        <f t="shared" si="205"/>
        <v>9</v>
      </c>
      <c r="AP126" s="435">
        <f t="shared" si="206"/>
        <v>9</v>
      </c>
      <c r="AQ126" s="435">
        <f t="shared" si="214"/>
        <v>11</v>
      </c>
      <c r="AR126" s="435">
        <f t="shared" si="215"/>
        <v>11</v>
      </c>
      <c r="AS126" s="435">
        <f t="shared" si="211"/>
        <v>13</v>
      </c>
      <c r="AT126" s="435">
        <f t="shared" si="212"/>
        <v>13</v>
      </c>
      <c r="BA126" s="493">
        <v>44954</v>
      </c>
      <c r="BB126" s="494">
        <v>2023</v>
      </c>
    </row>
    <row r="127" spans="25:54" x14ac:dyDescent="0.2">
      <c r="Y127" s="435">
        <v>118</v>
      </c>
      <c r="Z127" s="435">
        <f t="shared" si="217"/>
        <v>5</v>
      </c>
      <c r="AA127" s="435">
        <f t="shared" si="195"/>
        <v>5</v>
      </c>
      <c r="AB127" s="435">
        <f t="shared" si="196"/>
        <v>5</v>
      </c>
      <c r="AC127" s="435">
        <f t="shared" si="184"/>
        <v>5</v>
      </c>
      <c r="AD127" s="435">
        <f t="shared" si="185"/>
        <v>5</v>
      </c>
      <c r="AE127" s="435">
        <f t="shared" si="185"/>
        <v>5</v>
      </c>
      <c r="AF127" s="435">
        <f t="shared" si="185"/>
        <v>6</v>
      </c>
      <c r="AG127" s="435">
        <f t="shared" si="207"/>
        <v>6</v>
      </c>
      <c r="AH127" s="435">
        <f t="shared" si="207"/>
        <v>6</v>
      </c>
      <c r="AI127" s="435">
        <f t="shared" si="207"/>
        <v>7</v>
      </c>
      <c r="AJ127" s="435">
        <f t="shared" si="207"/>
        <v>7</v>
      </c>
      <c r="AK127" s="435">
        <f t="shared" si="200"/>
        <v>7</v>
      </c>
      <c r="AL127" s="435">
        <f t="shared" si="201"/>
        <v>7</v>
      </c>
      <c r="AM127" s="435">
        <f t="shared" si="208"/>
        <v>8</v>
      </c>
      <c r="AN127" s="435">
        <f t="shared" si="209"/>
        <v>8</v>
      </c>
      <c r="AO127" s="437">
        <f t="shared" ref="AO127:AP127" si="218">AO125+1</f>
        <v>10</v>
      </c>
      <c r="AP127" s="437">
        <f t="shared" si="218"/>
        <v>10</v>
      </c>
      <c r="AQ127" s="435">
        <f t="shared" si="214"/>
        <v>11</v>
      </c>
      <c r="AR127" s="435">
        <f t="shared" si="215"/>
        <v>11</v>
      </c>
      <c r="AS127" s="437">
        <f t="shared" ref="AS127:AT127" si="219">AS125+1</f>
        <v>14</v>
      </c>
      <c r="AT127" s="437">
        <f t="shared" si="219"/>
        <v>14</v>
      </c>
      <c r="BA127" s="493">
        <v>44955</v>
      </c>
      <c r="BB127" s="494">
        <v>2023</v>
      </c>
    </row>
    <row r="128" spans="25:54" x14ac:dyDescent="0.2">
      <c r="Y128" s="435">
        <v>119</v>
      </c>
      <c r="Z128" s="435">
        <f t="shared" si="217"/>
        <v>5</v>
      </c>
      <c r="AA128" s="435">
        <f t="shared" si="195"/>
        <v>5</v>
      </c>
      <c r="AB128" s="435">
        <f t="shared" si="196"/>
        <v>5</v>
      </c>
      <c r="AC128" s="435">
        <f t="shared" si="184"/>
        <v>5</v>
      </c>
      <c r="AD128" s="435">
        <f t="shared" si="185"/>
        <v>5</v>
      </c>
      <c r="AE128" s="435">
        <f t="shared" si="185"/>
        <v>5</v>
      </c>
      <c r="AF128" s="435">
        <f t="shared" si="185"/>
        <v>6</v>
      </c>
      <c r="AG128" s="435">
        <f t="shared" si="207"/>
        <v>6</v>
      </c>
      <c r="AH128" s="435">
        <f t="shared" si="207"/>
        <v>6</v>
      </c>
      <c r="AI128" s="435">
        <f t="shared" si="207"/>
        <v>7</v>
      </c>
      <c r="AJ128" s="435">
        <f t="shared" si="207"/>
        <v>7</v>
      </c>
      <c r="AK128" s="435">
        <f t="shared" si="200"/>
        <v>7</v>
      </c>
      <c r="AL128" s="435">
        <f t="shared" si="201"/>
        <v>7</v>
      </c>
      <c r="AM128" s="435">
        <f t="shared" si="208"/>
        <v>8</v>
      </c>
      <c r="AN128" s="435">
        <f t="shared" si="209"/>
        <v>8</v>
      </c>
      <c r="AO128" s="435">
        <f t="shared" ref="AO128:AO139" si="220">AO127</f>
        <v>10</v>
      </c>
      <c r="AP128" s="435">
        <f t="shared" ref="AP128:AP139" si="221">AP127</f>
        <v>10</v>
      </c>
      <c r="AQ128" s="435">
        <f t="shared" si="214"/>
        <v>11</v>
      </c>
      <c r="AR128" s="435">
        <f t="shared" si="215"/>
        <v>11</v>
      </c>
      <c r="AS128" s="435">
        <f t="shared" ref="AS128:AS135" si="222">AS127</f>
        <v>14</v>
      </c>
      <c r="AT128" s="435">
        <f t="shared" ref="AT128:AT135" si="223">AT127</f>
        <v>14</v>
      </c>
      <c r="BA128" s="493">
        <v>44956</v>
      </c>
      <c r="BB128" s="494">
        <v>2023</v>
      </c>
    </row>
    <row r="129" spans="25:54" x14ac:dyDescent="0.2">
      <c r="Y129" s="435">
        <v>120</v>
      </c>
      <c r="Z129" s="435">
        <f t="shared" si="217"/>
        <v>5</v>
      </c>
      <c r="AA129" s="435">
        <f t="shared" si="195"/>
        <v>5</v>
      </c>
      <c r="AB129" s="435">
        <f t="shared" si="196"/>
        <v>5</v>
      </c>
      <c r="AC129" s="437">
        <f>AC127+1</f>
        <v>6</v>
      </c>
      <c r="AD129" s="437">
        <f>AD127+1</f>
        <v>6</v>
      </c>
      <c r="AE129" s="437">
        <f>AE127+1</f>
        <v>6</v>
      </c>
      <c r="AF129" s="435">
        <f t="shared" ref="AF129:AF135" si="224">AF128</f>
        <v>6</v>
      </c>
      <c r="AG129" s="435">
        <f t="shared" si="207"/>
        <v>6</v>
      </c>
      <c r="AH129" s="435">
        <f t="shared" si="207"/>
        <v>6</v>
      </c>
      <c r="AI129" s="435">
        <f t="shared" si="207"/>
        <v>7</v>
      </c>
      <c r="AJ129" s="435">
        <f t="shared" si="207"/>
        <v>7</v>
      </c>
      <c r="AK129" s="437">
        <f t="shared" ref="AK129:AL129" si="225">AK127+1</f>
        <v>8</v>
      </c>
      <c r="AL129" s="437">
        <f t="shared" si="225"/>
        <v>8</v>
      </c>
      <c r="AM129" s="435">
        <f t="shared" si="208"/>
        <v>8</v>
      </c>
      <c r="AN129" s="435">
        <f t="shared" si="209"/>
        <v>8</v>
      </c>
      <c r="AO129" s="435">
        <f t="shared" si="220"/>
        <v>10</v>
      </c>
      <c r="AP129" s="435">
        <f t="shared" si="221"/>
        <v>10</v>
      </c>
      <c r="AQ129" s="435">
        <f t="shared" si="214"/>
        <v>11</v>
      </c>
      <c r="AR129" s="435">
        <f t="shared" si="215"/>
        <v>11</v>
      </c>
      <c r="AS129" s="435">
        <f t="shared" si="222"/>
        <v>14</v>
      </c>
      <c r="AT129" s="435">
        <f t="shared" si="223"/>
        <v>14</v>
      </c>
      <c r="BA129" s="493">
        <v>44957</v>
      </c>
      <c r="BB129" s="494">
        <v>2023</v>
      </c>
    </row>
    <row r="130" spans="25:54" x14ac:dyDescent="0.2">
      <c r="Y130" s="435">
        <v>121</v>
      </c>
      <c r="Z130" s="435">
        <f t="shared" si="217"/>
        <v>5</v>
      </c>
      <c r="AA130" s="435">
        <f t="shared" si="195"/>
        <v>5</v>
      </c>
      <c r="AB130" s="435">
        <f t="shared" si="196"/>
        <v>5</v>
      </c>
      <c r="AC130" s="435">
        <f t="shared" ref="AC130:AC152" si="226">AC129</f>
        <v>6</v>
      </c>
      <c r="AD130" s="435">
        <f t="shared" ref="AD130:AF152" si="227">AD129</f>
        <v>6</v>
      </c>
      <c r="AE130" s="435">
        <f t="shared" si="227"/>
        <v>6</v>
      </c>
      <c r="AF130" s="435">
        <f t="shared" si="224"/>
        <v>6</v>
      </c>
      <c r="AG130" s="435">
        <f t="shared" si="207"/>
        <v>6</v>
      </c>
      <c r="AH130" s="435">
        <f t="shared" si="207"/>
        <v>6</v>
      </c>
      <c r="AI130" s="435">
        <f t="shared" si="207"/>
        <v>7</v>
      </c>
      <c r="AJ130" s="435">
        <f t="shared" si="207"/>
        <v>7</v>
      </c>
      <c r="AK130" s="435">
        <f t="shared" ref="AK130:AK145" si="228">AK129</f>
        <v>8</v>
      </c>
      <c r="AL130" s="435">
        <f t="shared" ref="AL130:AL145" si="229">AL129</f>
        <v>8</v>
      </c>
      <c r="AM130" s="437">
        <f t="shared" ref="AM130:AN130" si="230">AM128+1</f>
        <v>9</v>
      </c>
      <c r="AN130" s="437">
        <f t="shared" si="230"/>
        <v>9</v>
      </c>
      <c r="AO130" s="435">
        <f t="shared" si="220"/>
        <v>10</v>
      </c>
      <c r="AP130" s="435">
        <f t="shared" si="221"/>
        <v>10</v>
      </c>
      <c r="AQ130" s="435">
        <f t="shared" si="214"/>
        <v>11</v>
      </c>
      <c r="AR130" s="435">
        <f t="shared" si="215"/>
        <v>11</v>
      </c>
      <c r="AS130" s="435">
        <f t="shared" si="222"/>
        <v>14</v>
      </c>
      <c r="AT130" s="435">
        <f t="shared" si="223"/>
        <v>14</v>
      </c>
      <c r="BA130" s="493">
        <v>44958</v>
      </c>
      <c r="BB130" s="494">
        <v>2023</v>
      </c>
    </row>
    <row r="131" spans="25:54" x14ac:dyDescent="0.2">
      <c r="Y131" s="435">
        <v>122</v>
      </c>
      <c r="Z131" s="435">
        <f t="shared" si="217"/>
        <v>5</v>
      </c>
      <c r="AA131" s="435">
        <f t="shared" si="195"/>
        <v>5</v>
      </c>
      <c r="AB131" s="435">
        <f t="shared" si="196"/>
        <v>5</v>
      </c>
      <c r="AC131" s="435">
        <f t="shared" si="226"/>
        <v>6</v>
      </c>
      <c r="AD131" s="435">
        <f t="shared" si="227"/>
        <v>6</v>
      </c>
      <c r="AE131" s="435">
        <f t="shared" si="227"/>
        <v>6</v>
      </c>
      <c r="AF131" s="435">
        <f t="shared" si="224"/>
        <v>6</v>
      </c>
      <c r="AG131" s="435">
        <f t="shared" si="207"/>
        <v>6</v>
      </c>
      <c r="AH131" s="435">
        <f t="shared" si="207"/>
        <v>6</v>
      </c>
      <c r="AI131" s="435">
        <f t="shared" si="207"/>
        <v>7</v>
      </c>
      <c r="AJ131" s="435">
        <f t="shared" si="207"/>
        <v>7</v>
      </c>
      <c r="AK131" s="435">
        <f t="shared" si="228"/>
        <v>8</v>
      </c>
      <c r="AL131" s="435">
        <f t="shared" si="229"/>
        <v>8</v>
      </c>
      <c r="AM131" s="435">
        <f t="shared" ref="AM131:AM144" si="231">AM130</f>
        <v>9</v>
      </c>
      <c r="AN131" s="435">
        <f t="shared" ref="AN131:AN144" si="232">AN130</f>
        <v>9</v>
      </c>
      <c r="AO131" s="435">
        <f t="shared" si="220"/>
        <v>10</v>
      </c>
      <c r="AP131" s="435">
        <f t="shared" si="221"/>
        <v>10</v>
      </c>
      <c r="AQ131" s="437">
        <f t="shared" ref="AQ131:AR131" si="233">AQ129+1</f>
        <v>12</v>
      </c>
      <c r="AR131" s="437">
        <f t="shared" si="233"/>
        <v>12</v>
      </c>
      <c r="AS131" s="435">
        <f t="shared" si="222"/>
        <v>14</v>
      </c>
      <c r="AT131" s="435">
        <f t="shared" si="223"/>
        <v>14</v>
      </c>
      <c r="BA131" s="493">
        <v>44959</v>
      </c>
      <c r="BB131" s="494">
        <v>2023</v>
      </c>
    </row>
    <row r="132" spans="25:54" x14ac:dyDescent="0.2">
      <c r="Y132" s="435">
        <v>123</v>
      </c>
      <c r="Z132" s="435">
        <f t="shared" si="217"/>
        <v>5</v>
      </c>
      <c r="AA132" s="435">
        <f t="shared" si="195"/>
        <v>5</v>
      </c>
      <c r="AB132" s="435">
        <f t="shared" si="196"/>
        <v>5</v>
      </c>
      <c r="AC132" s="435">
        <f t="shared" si="226"/>
        <v>6</v>
      </c>
      <c r="AD132" s="435">
        <f t="shared" si="227"/>
        <v>6</v>
      </c>
      <c r="AE132" s="435">
        <f t="shared" si="227"/>
        <v>6</v>
      </c>
      <c r="AF132" s="435">
        <f t="shared" si="224"/>
        <v>6</v>
      </c>
      <c r="AG132" s="435">
        <f t="shared" ref="AG132:AG135" si="234">AG131</f>
        <v>6</v>
      </c>
      <c r="AH132" s="435">
        <f t="shared" ref="AH132:AJ142" si="235">AH131</f>
        <v>6</v>
      </c>
      <c r="AI132" s="435">
        <f t="shared" si="235"/>
        <v>7</v>
      </c>
      <c r="AJ132" s="435">
        <f t="shared" si="235"/>
        <v>7</v>
      </c>
      <c r="AK132" s="435">
        <f t="shared" si="228"/>
        <v>8</v>
      </c>
      <c r="AL132" s="435">
        <f t="shared" si="229"/>
        <v>8</v>
      </c>
      <c r="AM132" s="435">
        <f t="shared" si="231"/>
        <v>9</v>
      </c>
      <c r="AN132" s="435">
        <f t="shared" si="232"/>
        <v>9</v>
      </c>
      <c r="AO132" s="435">
        <f t="shared" si="220"/>
        <v>10</v>
      </c>
      <c r="AP132" s="435">
        <f t="shared" si="221"/>
        <v>10</v>
      </c>
      <c r="AQ132" s="435">
        <f t="shared" ref="AQ132:AQ141" si="236">AQ131</f>
        <v>12</v>
      </c>
      <c r="AR132" s="435">
        <f t="shared" ref="AR132:AR141" si="237">AR131</f>
        <v>12</v>
      </c>
      <c r="AS132" s="435">
        <f t="shared" si="222"/>
        <v>14</v>
      </c>
      <c r="AT132" s="435">
        <f t="shared" si="223"/>
        <v>14</v>
      </c>
      <c r="BA132" s="493">
        <v>44960</v>
      </c>
      <c r="BB132" s="494">
        <v>2023</v>
      </c>
    </row>
    <row r="133" spans="25:54" x14ac:dyDescent="0.2">
      <c r="Y133" s="435">
        <v>124</v>
      </c>
      <c r="Z133" s="435">
        <f t="shared" si="217"/>
        <v>5</v>
      </c>
      <c r="AA133" s="435">
        <f t="shared" si="195"/>
        <v>5</v>
      </c>
      <c r="AB133" s="435">
        <f t="shared" si="196"/>
        <v>5</v>
      </c>
      <c r="AC133" s="435">
        <f t="shared" si="226"/>
        <v>6</v>
      </c>
      <c r="AD133" s="435">
        <f t="shared" si="227"/>
        <v>6</v>
      </c>
      <c r="AE133" s="435">
        <f t="shared" si="227"/>
        <v>6</v>
      </c>
      <c r="AF133" s="435">
        <f t="shared" si="224"/>
        <v>6</v>
      </c>
      <c r="AG133" s="435">
        <f t="shared" si="234"/>
        <v>6</v>
      </c>
      <c r="AH133" s="435">
        <f t="shared" si="235"/>
        <v>6</v>
      </c>
      <c r="AI133" s="435">
        <f t="shared" si="235"/>
        <v>7</v>
      </c>
      <c r="AJ133" s="435">
        <f t="shared" si="235"/>
        <v>7</v>
      </c>
      <c r="AK133" s="435">
        <f t="shared" si="228"/>
        <v>8</v>
      </c>
      <c r="AL133" s="435">
        <f t="shared" si="229"/>
        <v>8</v>
      </c>
      <c r="AM133" s="435">
        <f t="shared" si="231"/>
        <v>9</v>
      </c>
      <c r="AN133" s="435">
        <f t="shared" si="232"/>
        <v>9</v>
      </c>
      <c r="AO133" s="435">
        <f t="shared" si="220"/>
        <v>10</v>
      </c>
      <c r="AP133" s="435">
        <f t="shared" si="221"/>
        <v>10</v>
      </c>
      <c r="AQ133" s="435">
        <f t="shared" si="236"/>
        <v>12</v>
      </c>
      <c r="AR133" s="435">
        <f t="shared" si="237"/>
        <v>12</v>
      </c>
      <c r="AS133" s="435">
        <f t="shared" si="222"/>
        <v>14</v>
      </c>
      <c r="AT133" s="435">
        <f t="shared" si="223"/>
        <v>14</v>
      </c>
      <c r="BA133" s="493">
        <v>44961</v>
      </c>
      <c r="BB133" s="494">
        <v>2023</v>
      </c>
    </row>
    <row r="134" spans="25:54" x14ac:dyDescent="0.2">
      <c r="Y134" s="435">
        <v>125</v>
      </c>
      <c r="Z134" s="435">
        <f t="shared" si="217"/>
        <v>5</v>
      </c>
      <c r="AA134" s="435">
        <f t="shared" si="195"/>
        <v>5</v>
      </c>
      <c r="AB134" s="435">
        <f t="shared" si="196"/>
        <v>5</v>
      </c>
      <c r="AC134" s="435">
        <f t="shared" si="226"/>
        <v>6</v>
      </c>
      <c r="AD134" s="435">
        <f t="shared" si="227"/>
        <v>6</v>
      </c>
      <c r="AE134" s="435">
        <f t="shared" si="227"/>
        <v>6</v>
      </c>
      <c r="AF134" s="435">
        <f t="shared" si="224"/>
        <v>6</v>
      </c>
      <c r="AG134" s="435">
        <f t="shared" si="234"/>
        <v>6</v>
      </c>
      <c r="AH134" s="435">
        <f t="shared" si="235"/>
        <v>6</v>
      </c>
      <c r="AI134" s="435">
        <f t="shared" si="235"/>
        <v>7</v>
      </c>
      <c r="AJ134" s="435">
        <f t="shared" si="235"/>
        <v>7</v>
      </c>
      <c r="AK134" s="435">
        <f t="shared" si="228"/>
        <v>8</v>
      </c>
      <c r="AL134" s="435">
        <f t="shared" si="229"/>
        <v>8</v>
      </c>
      <c r="AM134" s="435">
        <f t="shared" si="231"/>
        <v>9</v>
      </c>
      <c r="AN134" s="435">
        <f t="shared" si="232"/>
        <v>9</v>
      </c>
      <c r="AO134" s="435">
        <f t="shared" si="220"/>
        <v>10</v>
      </c>
      <c r="AP134" s="435">
        <f t="shared" si="221"/>
        <v>10</v>
      </c>
      <c r="AQ134" s="435">
        <f t="shared" si="236"/>
        <v>12</v>
      </c>
      <c r="AR134" s="435">
        <f t="shared" si="237"/>
        <v>12</v>
      </c>
      <c r="AS134" s="435">
        <f t="shared" si="222"/>
        <v>14</v>
      </c>
      <c r="AT134" s="435">
        <f t="shared" si="223"/>
        <v>14</v>
      </c>
      <c r="BA134" s="493">
        <v>44962</v>
      </c>
      <c r="BB134" s="494">
        <v>2023</v>
      </c>
    </row>
    <row r="135" spans="25:54" x14ac:dyDescent="0.2">
      <c r="Y135" s="435">
        <v>126</v>
      </c>
      <c r="Z135" s="437">
        <f t="shared" ref="Z135" si="238">Z134+1</f>
        <v>6</v>
      </c>
      <c r="AA135" s="437">
        <f t="shared" ref="AA135" si="239">AA134+1</f>
        <v>6</v>
      </c>
      <c r="AB135" s="437">
        <f t="shared" ref="AB135" si="240">AB134+1</f>
        <v>6</v>
      </c>
      <c r="AC135" s="435">
        <f t="shared" si="226"/>
        <v>6</v>
      </c>
      <c r="AD135" s="435">
        <f t="shared" si="227"/>
        <v>6</v>
      </c>
      <c r="AE135" s="435">
        <f t="shared" si="227"/>
        <v>6</v>
      </c>
      <c r="AF135" s="435">
        <f t="shared" si="224"/>
        <v>6</v>
      </c>
      <c r="AG135" s="435">
        <f t="shared" si="234"/>
        <v>6</v>
      </c>
      <c r="AH135" s="435">
        <f t="shared" si="235"/>
        <v>6</v>
      </c>
      <c r="AI135" s="435">
        <f t="shared" si="235"/>
        <v>7</v>
      </c>
      <c r="AJ135" s="435">
        <f t="shared" si="235"/>
        <v>7</v>
      </c>
      <c r="AK135" s="435">
        <f t="shared" si="228"/>
        <v>8</v>
      </c>
      <c r="AL135" s="435">
        <f t="shared" si="229"/>
        <v>8</v>
      </c>
      <c r="AM135" s="435">
        <f t="shared" si="231"/>
        <v>9</v>
      </c>
      <c r="AN135" s="435">
        <f t="shared" si="232"/>
        <v>9</v>
      </c>
      <c r="AO135" s="435">
        <f t="shared" si="220"/>
        <v>10</v>
      </c>
      <c r="AP135" s="435">
        <f t="shared" si="221"/>
        <v>10</v>
      </c>
      <c r="AQ135" s="435">
        <f t="shared" si="236"/>
        <v>12</v>
      </c>
      <c r="AR135" s="435">
        <f t="shared" si="237"/>
        <v>12</v>
      </c>
      <c r="AS135" s="435">
        <f t="shared" si="222"/>
        <v>14</v>
      </c>
      <c r="AT135" s="435">
        <f t="shared" si="223"/>
        <v>14</v>
      </c>
      <c r="BA135" s="493">
        <v>44963</v>
      </c>
      <c r="BB135" s="494">
        <v>2023</v>
      </c>
    </row>
    <row r="136" spans="25:54" x14ac:dyDescent="0.2">
      <c r="Y136" s="435">
        <v>127</v>
      </c>
      <c r="Z136" s="435">
        <f t="shared" ref="Z136" si="241">Z135</f>
        <v>6</v>
      </c>
      <c r="AA136" s="435">
        <f t="shared" ref="AA136:AA159" si="242">AA135</f>
        <v>6</v>
      </c>
      <c r="AB136" s="435">
        <f t="shared" ref="AB136:AB159" si="243">AB135</f>
        <v>6</v>
      </c>
      <c r="AC136" s="435">
        <f t="shared" si="226"/>
        <v>6</v>
      </c>
      <c r="AD136" s="435">
        <f t="shared" si="227"/>
        <v>6</v>
      </c>
      <c r="AE136" s="435">
        <f t="shared" si="227"/>
        <v>6</v>
      </c>
      <c r="AF136" s="437">
        <f>AF134+1</f>
        <v>7</v>
      </c>
      <c r="AG136" s="437">
        <f t="shared" ref="AG136:AH136" si="244">AG134+1</f>
        <v>7</v>
      </c>
      <c r="AH136" s="437">
        <f t="shared" si="244"/>
        <v>7</v>
      </c>
      <c r="AI136" s="435">
        <f t="shared" si="235"/>
        <v>7</v>
      </c>
      <c r="AJ136" s="435">
        <f t="shared" si="235"/>
        <v>7</v>
      </c>
      <c r="AK136" s="435">
        <f t="shared" si="228"/>
        <v>8</v>
      </c>
      <c r="AL136" s="435">
        <f t="shared" si="229"/>
        <v>8</v>
      </c>
      <c r="AM136" s="435">
        <f t="shared" si="231"/>
        <v>9</v>
      </c>
      <c r="AN136" s="435">
        <f t="shared" si="232"/>
        <v>9</v>
      </c>
      <c r="AO136" s="435">
        <f t="shared" si="220"/>
        <v>10</v>
      </c>
      <c r="AP136" s="435">
        <f t="shared" si="221"/>
        <v>10</v>
      </c>
      <c r="AQ136" s="435">
        <f t="shared" si="236"/>
        <v>12</v>
      </c>
      <c r="AR136" s="435">
        <f t="shared" si="237"/>
        <v>12</v>
      </c>
      <c r="AS136" s="437">
        <f t="shared" ref="AS136:AT136" si="245">AS134+1</f>
        <v>15</v>
      </c>
      <c r="AT136" s="437">
        <f t="shared" si="245"/>
        <v>15</v>
      </c>
      <c r="BA136" s="493">
        <v>44964</v>
      </c>
      <c r="BB136" s="494">
        <v>2023</v>
      </c>
    </row>
    <row r="137" spans="25:54" x14ac:dyDescent="0.2">
      <c r="Y137" s="435">
        <v>128</v>
      </c>
      <c r="Z137" s="435">
        <f t="shared" si="217"/>
        <v>6</v>
      </c>
      <c r="AA137" s="435">
        <f t="shared" si="242"/>
        <v>6</v>
      </c>
      <c r="AB137" s="435">
        <f t="shared" si="243"/>
        <v>6</v>
      </c>
      <c r="AC137" s="435">
        <f t="shared" si="226"/>
        <v>6</v>
      </c>
      <c r="AD137" s="435">
        <f t="shared" si="227"/>
        <v>6</v>
      </c>
      <c r="AE137" s="435">
        <f t="shared" si="227"/>
        <v>6</v>
      </c>
      <c r="AF137" s="435">
        <f>AF136</f>
        <v>7</v>
      </c>
      <c r="AG137" s="435">
        <f t="shared" ref="AG137:AJ152" si="246">AG136</f>
        <v>7</v>
      </c>
      <c r="AH137" s="435">
        <f t="shared" si="246"/>
        <v>7</v>
      </c>
      <c r="AI137" s="435">
        <f t="shared" si="235"/>
        <v>7</v>
      </c>
      <c r="AJ137" s="435">
        <f t="shared" si="235"/>
        <v>7</v>
      </c>
      <c r="AK137" s="435">
        <f t="shared" si="228"/>
        <v>8</v>
      </c>
      <c r="AL137" s="435">
        <f t="shared" si="229"/>
        <v>8</v>
      </c>
      <c r="AM137" s="435">
        <f t="shared" si="231"/>
        <v>9</v>
      </c>
      <c r="AN137" s="435">
        <f t="shared" si="232"/>
        <v>9</v>
      </c>
      <c r="AO137" s="435">
        <f t="shared" si="220"/>
        <v>10</v>
      </c>
      <c r="AP137" s="435">
        <f t="shared" si="221"/>
        <v>10</v>
      </c>
      <c r="AQ137" s="435">
        <f t="shared" si="236"/>
        <v>12</v>
      </c>
      <c r="AR137" s="435">
        <f t="shared" si="237"/>
        <v>12</v>
      </c>
      <c r="AS137" s="435">
        <f t="shared" ref="AS137:AS144" si="247">AS136</f>
        <v>15</v>
      </c>
      <c r="AT137" s="435">
        <f t="shared" ref="AT137:AT144" si="248">AT136</f>
        <v>15</v>
      </c>
      <c r="BA137" s="493">
        <v>44965</v>
      </c>
      <c r="BB137" s="494">
        <v>2023</v>
      </c>
    </row>
    <row r="138" spans="25:54" x14ac:dyDescent="0.2">
      <c r="Y138" s="435">
        <v>129</v>
      </c>
      <c r="Z138" s="435">
        <f t="shared" si="217"/>
        <v>6</v>
      </c>
      <c r="AA138" s="435">
        <f t="shared" si="242"/>
        <v>6</v>
      </c>
      <c r="AB138" s="435">
        <f t="shared" si="243"/>
        <v>6</v>
      </c>
      <c r="AC138" s="435">
        <f t="shared" si="226"/>
        <v>6</v>
      </c>
      <c r="AD138" s="435">
        <f t="shared" si="227"/>
        <v>6</v>
      </c>
      <c r="AE138" s="435">
        <f t="shared" si="227"/>
        <v>6</v>
      </c>
      <c r="AF138" s="435">
        <f t="shared" si="227"/>
        <v>7</v>
      </c>
      <c r="AG138" s="435">
        <f t="shared" si="246"/>
        <v>7</v>
      </c>
      <c r="AH138" s="435">
        <f t="shared" si="246"/>
        <v>7</v>
      </c>
      <c r="AI138" s="435">
        <f t="shared" si="235"/>
        <v>7</v>
      </c>
      <c r="AJ138" s="435">
        <f t="shared" si="235"/>
        <v>7</v>
      </c>
      <c r="AK138" s="435">
        <f t="shared" si="228"/>
        <v>8</v>
      </c>
      <c r="AL138" s="435">
        <f t="shared" si="229"/>
        <v>8</v>
      </c>
      <c r="AM138" s="435">
        <f t="shared" si="231"/>
        <v>9</v>
      </c>
      <c r="AN138" s="435">
        <f t="shared" si="232"/>
        <v>9</v>
      </c>
      <c r="AO138" s="435">
        <f t="shared" si="220"/>
        <v>10</v>
      </c>
      <c r="AP138" s="435">
        <f t="shared" si="221"/>
        <v>10</v>
      </c>
      <c r="AQ138" s="435">
        <f t="shared" si="236"/>
        <v>12</v>
      </c>
      <c r="AR138" s="435">
        <f t="shared" si="237"/>
        <v>12</v>
      </c>
      <c r="AS138" s="435">
        <f t="shared" si="247"/>
        <v>15</v>
      </c>
      <c r="AT138" s="435">
        <f t="shared" si="248"/>
        <v>15</v>
      </c>
      <c r="BA138" s="493">
        <v>44966</v>
      </c>
      <c r="BB138" s="494">
        <v>2023</v>
      </c>
    </row>
    <row r="139" spans="25:54" x14ac:dyDescent="0.2">
      <c r="Y139" s="435">
        <v>130</v>
      </c>
      <c r="Z139" s="435">
        <f t="shared" si="217"/>
        <v>6</v>
      </c>
      <c r="AA139" s="435">
        <f t="shared" si="242"/>
        <v>6</v>
      </c>
      <c r="AB139" s="435">
        <f t="shared" si="243"/>
        <v>6</v>
      </c>
      <c r="AC139" s="435">
        <f t="shared" si="226"/>
        <v>6</v>
      </c>
      <c r="AD139" s="435">
        <f t="shared" si="227"/>
        <v>6</v>
      </c>
      <c r="AE139" s="435">
        <f t="shared" si="227"/>
        <v>6</v>
      </c>
      <c r="AF139" s="435">
        <f t="shared" si="227"/>
        <v>7</v>
      </c>
      <c r="AG139" s="435">
        <f t="shared" si="246"/>
        <v>7</v>
      </c>
      <c r="AH139" s="435">
        <f t="shared" si="246"/>
        <v>7</v>
      </c>
      <c r="AI139" s="435">
        <f t="shared" si="235"/>
        <v>7</v>
      </c>
      <c r="AJ139" s="435">
        <f t="shared" si="235"/>
        <v>7</v>
      </c>
      <c r="AK139" s="435">
        <f t="shared" si="228"/>
        <v>8</v>
      </c>
      <c r="AL139" s="435">
        <f t="shared" si="229"/>
        <v>8</v>
      </c>
      <c r="AM139" s="435">
        <f t="shared" si="231"/>
        <v>9</v>
      </c>
      <c r="AN139" s="435">
        <f t="shared" si="232"/>
        <v>9</v>
      </c>
      <c r="AO139" s="435">
        <f t="shared" si="220"/>
        <v>10</v>
      </c>
      <c r="AP139" s="435">
        <f t="shared" si="221"/>
        <v>10</v>
      </c>
      <c r="AQ139" s="435">
        <f t="shared" si="236"/>
        <v>12</v>
      </c>
      <c r="AR139" s="435">
        <f t="shared" si="237"/>
        <v>12</v>
      </c>
      <c r="AS139" s="435">
        <f t="shared" si="247"/>
        <v>15</v>
      </c>
      <c r="AT139" s="435">
        <f t="shared" si="248"/>
        <v>15</v>
      </c>
      <c r="BA139" s="493">
        <v>44967</v>
      </c>
      <c r="BB139" s="494">
        <v>2023</v>
      </c>
    </row>
    <row r="140" spans="25:54" x14ac:dyDescent="0.2">
      <c r="Y140" s="435">
        <v>131</v>
      </c>
      <c r="Z140" s="435">
        <f t="shared" si="217"/>
        <v>6</v>
      </c>
      <c r="AA140" s="435">
        <f t="shared" si="242"/>
        <v>6</v>
      </c>
      <c r="AB140" s="435">
        <f t="shared" si="243"/>
        <v>6</v>
      </c>
      <c r="AC140" s="435">
        <f t="shared" si="226"/>
        <v>6</v>
      </c>
      <c r="AD140" s="435">
        <f t="shared" si="227"/>
        <v>6</v>
      </c>
      <c r="AE140" s="435">
        <f t="shared" si="227"/>
        <v>6</v>
      </c>
      <c r="AF140" s="435">
        <f t="shared" si="227"/>
        <v>7</v>
      </c>
      <c r="AG140" s="435">
        <f t="shared" si="246"/>
        <v>7</v>
      </c>
      <c r="AH140" s="435">
        <f t="shared" si="246"/>
        <v>7</v>
      </c>
      <c r="AI140" s="435">
        <f t="shared" si="235"/>
        <v>7</v>
      </c>
      <c r="AJ140" s="435">
        <f t="shared" si="235"/>
        <v>7</v>
      </c>
      <c r="AK140" s="435">
        <f t="shared" si="228"/>
        <v>8</v>
      </c>
      <c r="AL140" s="435">
        <f t="shared" si="229"/>
        <v>8</v>
      </c>
      <c r="AM140" s="435">
        <f t="shared" si="231"/>
        <v>9</v>
      </c>
      <c r="AN140" s="435">
        <f t="shared" si="232"/>
        <v>9</v>
      </c>
      <c r="AO140" s="437">
        <f t="shared" ref="AO140:AP140" si="249">AO138+1</f>
        <v>11</v>
      </c>
      <c r="AP140" s="437">
        <f t="shared" si="249"/>
        <v>11</v>
      </c>
      <c r="AQ140" s="435">
        <f t="shared" si="236"/>
        <v>12</v>
      </c>
      <c r="AR140" s="435">
        <f t="shared" si="237"/>
        <v>12</v>
      </c>
      <c r="AS140" s="435">
        <f t="shared" si="247"/>
        <v>15</v>
      </c>
      <c r="AT140" s="435">
        <f t="shared" si="248"/>
        <v>15</v>
      </c>
      <c r="BA140" s="493">
        <v>44968</v>
      </c>
      <c r="BB140" s="494">
        <v>2023</v>
      </c>
    </row>
    <row r="141" spans="25:54" x14ac:dyDescent="0.2">
      <c r="Y141" s="435">
        <v>132</v>
      </c>
      <c r="Z141" s="435">
        <f t="shared" si="217"/>
        <v>6</v>
      </c>
      <c r="AA141" s="435">
        <f t="shared" si="242"/>
        <v>6</v>
      </c>
      <c r="AB141" s="435">
        <f t="shared" si="243"/>
        <v>6</v>
      </c>
      <c r="AC141" s="435">
        <f t="shared" si="226"/>
        <v>6</v>
      </c>
      <c r="AD141" s="435">
        <f t="shared" si="227"/>
        <v>6</v>
      </c>
      <c r="AE141" s="435">
        <f t="shared" si="227"/>
        <v>6</v>
      </c>
      <c r="AF141" s="435">
        <f t="shared" si="227"/>
        <v>7</v>
      </c>
      <c r="AG141" s="435">
        <f t="shared" si="246"/>
        <v>7</v>
      </c>
      <c r="AH141" s="435">
        <f t="shared" si="246"/>
        <v>7</v>
      </c>
      <c r="AI141" s="435">
        <f t="shared" si="235"/>
        <v>7</v>
      </c>
      <c r="AJ141" s="435">
        <f t="shared" si="235"/>
        <v>7</v>
      </c>
      <c r="AK141" s="435">
        <f t="shared" si="228"/>
        <v>8</v>
      </c>
      <c r="AL141" s="435">
        <f t="shared" si="229"/>
        <v>8</v>
      </c>
      <c r="AM141" s="435">
        <f t="shared" si="231"/>
        <v>9</v>
      </c>
      <c r="AN141" s="435">
        <f t="shared" si="232"/>
        <v>9</v>
      </c>
      <c r="AO141" s="435">
        <f t="shared" ref="AO141:AO152" si="250">AO140</f>
        <v>11</v>
      </c>
      <c r="AP141" s="435">
        <f t="shared" ref="AP141:AP152" si="251">AP140</f>
        <v>11</v>
      </c>
      <c r="AQ141" s="435">
        <f t="shared" si="236"/>
        <v>12</v>
      </c>
      <c r="AR141" s="435">
        <f t="shared" si="237"/>
        <v>12</v>
      </c>
      <c r="AS141" s="435">
        <f t="shared" si="247"/>
        <v>15</v>
      </c>
      <c r="AT141" s="435">
        <f t="shared" si="248"/>
        <v>15</v>
      </c>
      <c r="BA141" s="493">
        <v>44969</v>
      </c>
      <c r="BB141" s="494">
        <v>2023</v>
      </c>
    </row>
    <row r="142" spans="25:54" x14ac:dyDescent="0.2">
      <c r="Y142" s="435">
        <v>133</v>
      </c>
      <c r="Z142" s="435">
        <f t="shared" si="217"/>
        <v>6</v>
      </c>
      <c r="AA142" s="435">
        <f t="shared" si="242"/>
        <v>6</v>
      </c>
      <c r="AB142" s="435">
        <f t="shared" si="243"/>
        <v>6</v>
      </c>
      <c r="AC142" s="435">
        <f t="shared" si="226"/>
        <v>6</v>
      </c>
      <c r="AD142" s="435">
        <f t="shared" si="227"/>
        <v>6</v>
      </c>
      <c r="AE142" s="435">
        <f t="shared" si="227"/>
        <v>6</v>
      </c>
      <c r="AF142" s="435">
        <f t="shared" si="227"/>
        <v>7</v>
      </c>
      <c r="AG142" s="435">
        <f t="shared" si="246"/>
        <v>7</v>
      </c>
      <c r="AH142" s="435">
        <f t="shared" si="246"/>
        <v>7</v>
      </c>
      <c r="AI142" s="435">
        <f t="shared" si="235"/>
        <v>7</v>
      </c>
      <c r="AJ142" s="435">
        <f t="shared" si="235"/>
        <v>7</v>
      </c>
      <c r="AK142" s="435">
        <f t="shared" si="228"/>
        <v>8</v>
      </c>
      <c r="AL142" s="435">
        <f t="shared" si="229"/>
        <v>8</v>
      </c>
      <c r="AM142" s="435">
        <f t="shared" si="231"/>
        <v>9</v>
      </c>
      <c r="AN142" s="435">
        <f t="shared" si="232"/>
        <v>9</v>
      </c>
      <c r="AO142" s="435">
        <f t="shared" si="250"/>
        <v>11</v>
      </c>
      <c r="AP142" s="435">
        <f t="shared" si="251"/>
        <v>11</v>
      </c>
      <c r="AQ142" s="437">
        <f t="shared" ref="AQ142:AR142" si="252">AQ140+1</f>
        <v>13</v>
      </c>
      <c r="AR142" s="437">
        <f t="shared" si="252"/>
        <v>13</v>
      </c>
      <c r="AS142" s="435">
        <f t="shared" si="247"/>
        <v>15</v>
      </c>
      <c r="AT142" s="435">
        <f t="shared" si="248"/>
        <v>15</v>
      </c>
      <c r="BA142" s="493">
        <v>44970</v>
      </c>
      <c r="BB142" s="494">
        <v>2023</v>
      </c>
    </row>
    <row r="143" spans="25:54" x14ac:dyDescent="0.2">
      <c r="Y143" s="435">
        <v>134</v>
      </c>
      <c r="Z143" s="435">
        <f t="shared" si="217"/>
        <v>6</v>
      </c>
      <c r="AA143" s="435">
        <f t="shared" si="242"/>
        <v>6</v>
      </c>
      <c r="AB143" s="435">
        <f t="shared" si="243"/>
        <v>6</v>
      </c>
      <c r="AC143" s="435">
        <f t="shared" si="226"/>
        <v>6</v>
      </c>
      <c r="AD143" s="435">
        <f t="shared" si="227"/>
        <v>6</v>
      </c>
      <c r="AE143" s="435">
        <f t="shared" si="227"/>
        <v>6</v>
      </c>
      <c r="AF143" s="435">
        <f t="shared" si="227"/>
        <v>7</v>
      </c>
      <c r="AG143" s="435">
        <f t="shared" si="246"/>
        <v>7</v>
      </c>
      <c r="AH143" s="435">
        <f t="shared" si="246"/>
        <v>7</v>
      </c>
      <c r="AI143" s="437">
        <f t="shared" ref="AI143:AJ143" si="253">AI141+1</f>
        <v>8</v>
      </c>
      <c r="AJ143" s="437">
        <f t="shared" si="253"/>
        <v>8</v>
      </c>
      <c r="AK143" s="435">
        <f t="shared" si="228"/>
        <v>8</v>
      </c>
      <c r="AL143" s="435">
        <f t="shared" si="229"/>
        <v>8</v>
      </c>
      <c r="AM143" s="435">
        <f t="shared" si="231"/>
        <v>9</v>
      </c>
      <c r="AN143" s="435">
        <f t="shared" si="232"/>
        <v>9</v>
      </c>
      <c r="AO143" s="435">
        <f t="shared" si="250"/>
        <v>11</v>
      </c>
      <c r="AP143" s="435">
        <f t="shared" si="251"/>
        <v>11</v>
      </c>
      <c r="AQ143" s="435">
        <f t="shared" ref="AQ143:AQ152" si="254">AQ142</f>
        <v>13</v>
      </c>
      <c r="AR143" s="435">
        <f t="shared" ref="AR143:AR152" si="255">AR142</f>
        <v>13</v>
      </c>
      <c r="AS143" s="435">
        <f t="shared" si="247"/>
        <v>15</v>
      </c>
      <c r="AT143" s="435">
        <f t="shared" si="248"/>
        <v>15</v>
      </c>
      <c r="BA143" s="493">
        <v>44971</v>
      </c>
      <c r="BB143" s="494">
        <v>2023</v>
      </c>
    </row>
    <row r="144" spans="25:54" x14ac:dyDescent="0.2">
      <c r="Y144" s="435">
        <v>135</v>
      </c>
      <c r="Z144" s="435">
        <f t="shared" si="217"/>
        <v>6</v>
      </c>
      <c r="AA144" s="435">
        <f t="shared" si="242"/>
        <v>6</v>
      </c>
      <c r="AB144" s="435">
        <f t="shared" si="243"/>
        <v>6</v>
      </c>
      <c r="AC144" s="435">
        <f t="shared" si="226"/>
        <v>6</v>
      </c>
      <c r="AD144" s="435">
        <f t="shared" si="227"/>
        <v>6</v>
      </c>
      <c r="AE144" s="435">
        <f t="shared" si="227"/>
        <v>6</v>
      </c>
      <c r="AF144" s="435">
        <f t="shared" si="227"/>
        <v>7</v>
      </c>
      <c r="AG144" s="435">
        <f t="shared" si="246"/>
        <v>7</v>
      </c>
      <c r="AH144" s="435">
        <f t="shared" si="246"/>
        <v>7</v>
      </c>
      <c r="AI144" s="435">
        <f t="shared" si="246"/>
        <v>8</v>
      </c>
      <c r="AJ144" s="435">
        <f t="shared" si="246"/>
        <v>8</v>
      </c>
      <c r="AK144" s="435">
        <f t="shared" si="228"/>
        <v>8</v>
      </c>
      <c r="AL144" s="435">
        <f t="shared" si="229"/>
        <v>8</v>
      </c>
      <c r="AM144" s="435">
        <f t="shared" si="231"/>
        <v>9</v>
      </c>
      <c r="AN144" s="435">
        <f t="shared" si="232"/>
        <v>9</v>
      </c>
      <c r="AO144" s="435">
        <f t="shared" si="250"/>
        <v>11</v>
      </c>
      <c r="AP144" s="435">
        <f t="shared" si="251"/>
        <v>11</v>
      </c>
      <c r="AQ144" s="435">
        <f t="shared" si="254"/>
        <v>13</v>
      </c>
      <c r="AR144" s="435">
        <f t="shared" si="255"/>
        <v>13</v>
      </c>
      <c r="AS144" s="435">
        <f t="shared" si="247"/>
        <v>15</v>
      </c>
      <c r="AT144" s="435">
        <f t="shared" si="248"/>
        <v>15</v>
      </c>
      <c r="BA144" s="493">
        <v>44972</v>
      </c>
      <c r="BB144" s="494">
        <v>2023</v>
      </c>
    </row>
    <row r="145" spans="25:54" x14ac:dyDescent="0.2">
      <c r="Y145" s="435">
        <v>136</v>
      </c>
      <c r="Z145" s="435">
        <f t="shared" si="217"/>
        <v>6</v>
      </c>
      <c r="AA145" s="435">
        <f t="shared" si="242"/>
        <v>6</v>
      </c>
      <c r="AB145" s="435">
        <f t="shared" si="243"/>
        <v>6</v>
      </c>
      <c r="AC145" s="435">
        <f t="shared" si="226"/>
        <v>6</v>
      </c>
      <c r="AD145" s="435">
        <f t="shared" si="227"/>
        <v>6</v>
      </c>
      <c r="AE145" s="435">
        <f t="shared" si="227"/>
        <v>6</v>
      </c>
      <c r="AF145" s="435">
        <f t="shared" si="227"/>
        <v>7</v>
      </c>
      <c r="AG145" s="435">
        <f t="shared" si="246"/>
        <v>7</v>
      </c>
      <c r="AH145" s="435">
        <f t="shared" si="246"/>
        <v>7</v>
      </c>
      <c r="AI145" s="435">
        <f t="shared" si="246"/>
        <v>8</v>
      </c>
      <c r="AJ145" s="435">
        <f t="shared" si="246"/>
        <v>8</v>
      </c>
      <c r="AK145" s="435">
        <f t="shared" si="228"/>
        <v>8</v>
      </c>
      <c r="AL145" s="435">
        <f t="shared" si="229"/>
        <v>8</v>
      </c>
      <c r="AM145" s="437">
        <f t="shared" ref="AM145:AN145" si="256">AM143+1</f>
        <v>10</v>
      </c>
      <c r="AN145" s="437">
        <f t="shared" si="256"/>
        <v>10</v>
      </c>
      <c r="AO145" s="435">
        <f t="shared" si="250"/>
        <v>11</v>
      </c>
      <c r="AP145" s="435">
        <f t="shared" si="251"/>
        <v>11</v>
      </c>
      <c r="AQ145" s="435">
        <f t="shared" si="254"/>
        <v>13</v>
      </c>
      <c r="AR145" s="435">
        <f t="shared" si="255"/>
        <v>13</v>
      </c>
      <c r="AS145" s="437">
        <f t="shared" ref="AS145:AT145" si="257">AS143+1</f>
        <v>16</v>
      </c>
      <c r="AT145" s="437">
        <f t="shared" si="257"/>
        <v>16</v>
      </c>
      <c r="BA145" s="493">
        <v>44973</v>
      </c>
      <c r="BB145" s="494">
        <v>2023</v>
      </c>
    </row>
    <row r="146" spans="25:54" x14ac:dyDescent="0.2">
      <c r="Y146" s="435">
        <v>137</v>
      </c>
      <c r="Z146" s="435">
        <f t="shared" si="217"/>
        <v>6</v>
      </c>
      <c r="AA146" s="435">
        <f t="shared" si="242"/>
        <v>6</v>
      </c>
      <c r="AB146" s="435">
        <f t="shared" si="243"/>
        <v>6</v>
      </c>
      <c r="AC146" s="435">
        <f t="shared" si="226"/>
        <v>6</v>
      </c>
      <c r="AD146" s="435">
        <f t="shared" si="227"/>
        <v>6</v>
      </c>
      <c r="AE146" s="435">
        <f t="shared" si="227"/>
        <v>6</v>
      </c>
      <c r="AF146" s="435">
        <f t="shared" si="227"/>
        <v>7</v>
      </c>
      <c r="AG146" s="435">
        <f t="shared" si="246"/>
        <v>7</v>
      </c>
      <c r="AH146" s="435">
        <f t="shared" si="246"/>
        <v>7</v>
      </c>
      <c r="AI146" s="435">
        <f t="shared" si="246"/>
        <v>8</v>
      </c>
      <c r="AJ146" s="435">
        <f t="shared" si="246"/>
        <v>8</v>
      </c>
      <c r="AK146" s="437">
        <f t="shared" ref="AK146:AL146" si="258">AK144+1</f>
        <v>9</v>
      </c>
      <c r="AL146" s="437">
        <f t="shared" si="258"/>
        <v>9</v>
      </c>
      <c r="AM146" s="435">
        <f t="shared" ref="AM146:AM159" si="259">AM145</f>
        <v>10</v>
      </c>
      <c r="AN146" s="435">
        <f t="shared" ref="AN146:AN159" si="260">AN145</f>
        <v>10</v>
      </c>
      <c r="AO146" s="435">
        <f t="shared" si="250"/>
        <v>11</v>
      </c>
      <c r="AP146" s="435">
        <f t="shared" si="251"/>
        <v>11</v>
      </c>
      <c r="AQ146" s="435">
        <f t="shared" si="254"/>
        <v>13</v>
      </c>
      <c r="AR146" s="435">
        <f t="shared" si="255"/>
        <v>13</v>
      </c>
      <c r="AS146" s="435">
        <f t="shared" ref="AS146:AS153" si="261">AS145</f>
        <v>16</v>
      </c>
      <c r="AT146" s="435">
        <f t="shared" ref="AT146:AT153" si="262">AT145</f>
        <v>16</v>
      </c>
      <c r="BA146" s="493">
        <v>44974</v>
      </c>
      <c r="BB146" s="494">
        <v>2023</v>
      </c>
    </row>
    <row r="147" spans="25:54" x14ac:dyDescent="0.2">
      <c r="Y147" s="435">
        <v>138</v>
      </c>
      <c r="Z147" s="435">
        <f t="shared" si="217"/>
        <v>6</v>
      </c>
      <c r="AA147" s="435">
        <f t="shared" si="242"/>
        <v>6</v>
      </c>
      <c r="AB147" s="435">
        <f t="shared" si="243"/>
        <v>6</v>
      </c>
      <c r="AC147" s="435">
        <f t="shared" si="226"/>
        <v>6</v>
      </c>
      <c r="AD147" s="435">
        <f t="shared" si="227"/>
        <v>6</v>
      </c>
      <c r="AE147" s="435">
        <f t="shared" si="227"/>
        <v>6</v>
      </c>
      <c r="AF147" s="435">
        <f t="shared" si="227"/>
        <v>7</v>
      </c>
      <c r="AG147" s="435">
        <f t="shared" si="246"/>
        <v>7</v>
      </c>
      <c r="AH147" s="435">
        <f t="shared" si="246"/>
        <v>7</v>
      </c>
      <c r="AI147" s="435">
        <f t="shared" si="246"/>
        <v>8</v>
      </c>
      <c r="AJ147" s="435">
        <f t="shared" si="246"/>
        <v>8</v>
      </c>
      <c r="AK147" s="435">
        <f t="shared" ref="AK147:AK162" si="263">AK146</f>
        <v>9</v>
      </c>
      <c r="AL147" s="435">
        <f t="shared" ref="AL147:AL162" si="264">AL146</f>
        <v>9</v>
      </c>
      <c r="AM147" s="435">
        <f t="shared" si="259"/>
        <v>10</v>
      </c>
      <c r="AN147" s="435">
        <f t="shared" si="260"/>
        <v>10</v>
      </c>
      <c r="AO147" s="435">
        <f t="shared" si="250"/>
        <v>11</v>
      </c>
      <c r="AP147" s="435">
        <f t="shared" si="251"/>
        <v>11</v>
      </c>
      <c r="AQ147" s="435">
        <f t="shared" si="254"/>
        <v>13</v>
      </c>
      <c r="AR147" s="435">
        <f t="shared" si="255"/>
        <v>13</v>
      </c>
      <c r="AS147" s="435">
        <f t="shared" si="261"/>
        <v>16</v>
      </c>
      <c r="AT147" s="435">
        <f t="shared" si="262"/>
        <v>16</v>
      </c>
      <c r="BA147" s="493">
        <v>44975</v>
      </c>
      <c r="BB147" s="494">
        <v>2023</v>
      </c>
    </row>
    <row r="148" spans="25:54" x14ac:dyDescent="0.2">
      <c r="Y148" s="435">
        <v>139</v>
      </c>
      <c r="Z148" s="435">
        <f t="shared" si="217"/>
        <v>6</v>
      </c>
      <c r="AA148" s="435">
        <f t="shared" si="242"/>
        <v>6</v>
      </c>
      <c r="AB148" s="435">
        <f t="shared" si="243"/>
        <v>6</v>
      </c>
      <c r="AC148" s="435">
        <f t="shared" si="226"/>
        <v>6</v>
      </c>
      <c r="AD148" s="435">
        <f t="shared" si="227"/>
        <v>6</v>
      </c>
      <c r="AE148" s="435">
        <f t="shared" si="227"/>
        <v>6</v>
      </c>
      <c r="AF148" s="435">
        <f t="shared" si="227"/>
        <v>7</v>
      </c>
      <c r="AG148" s="435">
        <f t="shared" si="246"/>
        <v>7</v>
      </c>
      <c r="AH148" s="435">
        <f t="shared" si="246"/>
        <v>7</v>
      </c>
      <c r="AI148" s="435">
        <f t="shared" si="246"/>
        <v>8</v>
      </c>
      <c r="AJ148" s="435">
        <f t="shared" si="246"/>
        <v>8</v>
      </c>
      <c r="AK148" s="435">
        <f t="shared" si="263"/>
        <v>9</v>
      </c>
      <c r="AL148" s="435">
        <f t="shared" si="264"/>
        <v>9</v>
      </c>
      <c r="AM148" s="435">
        <f t="shared" si="259"/>
        <v>10</v>
      </c>
      <c r="AN148" s="435">
        <f t="shared" si="260"/>
        <v>10</v>
      </c>
      <c r="AO148" s="435">
        <f t="shared" si="250"/>
        <v>11</v>
      </c>
      <c r="AP148" s="435">
        <f t="shared" si="251"/>
        <v>11</v>
      </c>
      <c r="AQ148" s="435">
        <f t="shared" si="254"/>
        <v>13</v>
      </c>
      <c r="AR148" s="435">
        <f t="shared" si="255"/>
        <v>13</v>
      </c>
      <c r="AS148" s="435">
        <f t="shared" si="261"/>
        <v>16</v>
      </c>
      <c r="AT148" s="435">
        <f t="shared" si="262"/>
        <v>16</v>
      </c>
      <c r="BA148" s="493">
        <v>44976</v>
      </c>
      <c r="BB148" s="494">
        <v>2023</v>
      </c>
    </row>
    <row r="149" spans="25:54" x14ac:dyDescent="0.2">
      <c r="Y149" s="435">
        <v>140</v>
      </c>
      <c r="Z149" s="435">
        <f t="shared" si="217"/>
        <v>6</v>
      </c>
      <c r="AA149" s="435">
        <f t="shared" si="242"/>
        <v>6</v>
      </c>
      <c r="AB149" s="435">
        <f t="shared" si="243"/>
        <v>6</v>
      </c>
      <c r="AC149" s="435">
        <f t="shared" si="226"/>
        <v>6</v>
      </c>
      <c r="AD149" s="435">
        <f t="shared" si="227"/>
        <v>6</v>
      </c>
      <c r="AE149" s="435">
        <f t="shared" si="227"/>
        <v>6</v>
      </c>
      <c r="AF149" s="435">
        <f t="shared" si="227"/>
        <v>7</v>
      </c>
      <c r="AG149" s="435">
        <f t="shared" si="246"/>
        <v>7</v>
      </c>
      <c r="AH149" s="435">
        <f t="shared" si="246"/>
        <v>7</v>
      </c>
      <c r="AI149" s="435">
        <f t="shared" si="246"/>
        <v>8</v>
      </c>
      <c r="AJ149" s="435">
        <f t="shared" si="246"/>
        <v>8</v>
      </c>
      <c r="AK149" s="435">
        <f t="shared" si="263"/>
        <v>9</v>
      </c>
      <c r="AL149" s="435">
        <f t="shared" si="264"/>
        <v>9</v>
      </c>
      <c r="AM149" s="435">
        <f t="shared" si="259"/>
        <v>10</v>
      </c>
      <c r="AN149" s="435">
        <f t="shared" si="260"/>
        <v>10</v>
      </c>
      <c r="AO149" s="435">
        <f t="shared" si="250"/>
        <v>11</v>
      </c>
      <c r="AP149" s="435">
        <f t="shared" si="251"/>
        <v>11</v>
      </c>
      <c r="AQ149" s="435">
        <f t="shared" si="254"/>
        <v>13</v>
      </c>
      <c r="AR149" s="435">
        <f t="shared" si="255"/>
        <v>13</v>
      </c>
      <c r="AS149" s="435">
        <f t="shared" si="261"/>
        <v>16</v>
      </c>
      <c r="AT149" s="435">
        <f t="shared" si="262"/>
        <v>16</v>
      </c>
      <c r="BA149" s="493">
        <v>44977</v>
      </c>
      <c r="BB149" s="494">
        <v>2023</v>
      </c>
    </row>
    <row r="150" spans="25:54" x14ac:dyDescent="0.2">
      <c r="Y150" s="435">
        <v>141</v>
      </c>
      <c r="Z150" s="435">
        <f t="shared" si="217"/>
        <v>6</v>
      </c>
      <c r="AA150" s="435">
        <f t="shared" si="242"/>
        <v>6</v>
      </c>
      <c r="AB150" s="435">
        <f t="shared" si="243"/>
        <v>6</v>
      </c>
      <c r="AC150" s="435">
        <f t="shared" si="226"/>
        <v>6</v>
      </c>
      <c r="AD150" s="435">
        <f t="shared" si="227"/>
        <v>6</v>
      </c>
      <c r="AE150" s="435">
        <f t="shared" si="227"/>
        <v>6</v>
      </c>
      <c r="AF150" s="435">
        <f t="shared" si="227"/>
        <v>7</v>
      </c>
      <c r="AG150" s="435">
        <f t="shared" si="246"/>
        <v>7</v>
      </c>
      <c r="AH150" s="435">
        <f t="shared" si="246"/>
        <v>7</v>
      </c>
      <c r="AI150" s="435">
        <f t="shared" si="246"/>
        <v>8</v>
      </c>
      <c r="AJ150" s="435">
        <f t="shared" si="246"/>
        <v>8</v>
      </c>
      <c r="AK150" s="435">
        <f t="shared" si="263"/>
        <v>9</v>
      </c>
      <c r="AL150" s="435">
        <f t="shared" si="264"/>
        <v>9</v>
      </c>
      <c r="AM150" s="435">
        <f t="shared" si="259"/>
        <v>10</v>
      </c>
      <c r="AN150" s="435">
        <f t="shared" si="260"/>
        <v>10</v>
      </c>
      <c r="AO150" s="435">
        <f t="shared" si="250"/>
        <v>11</v>
      </c>
      <c r="AP150" s="435">
        <f t="shared" si="251"/>
        <v>11</v>
      </c>
      <c r="AQ150" s="435">
        <f t="shared" si="254"/>
        <v>13</v>
      </c>
      <c r="AR150" s="435">
        <f t="shared" si="255"/>
        <v>13</v>
      </c>
      <c r="AS150" s="435">
        <f t="shared" si="261"/>
        <v>16</v>
      </c>
      <c r="AT150" s="435">
        <f t="shared" si="262"/>
        <v>16</v>
      </c>
      <c r="BA150" s="493">
        <v>44978</v>
      </c>
      <c r="BB150" s="494">
        <v>2023</v>
      </c>
    </row>
    <row r="151" spans="25:54" x14ac:dyDescent="0.2">
      <c r="Y151" s="435">
        <v>142</v>
      </c>
      <c r="Z151" s="435">
        <f t="shared" si="217"/>
        <v>6</v>
      </c>
      <c r="AA151" s="435">
        <f t="shared" si="242"/>
        <v>6</v>
      </c>
      <c r="AB151" s="435">
        <f t="shared" si="243"/>
        <v>6</v>
      </c>
      <c r="AC151" s="435">
        <f t="shared" si="226"/>
        <v>6</v>
      </c>
      <c r="AD151" s="435">
        <f t="shared" si="227"/>
        <v>6</v>
      </c>
      <c r="AE151" s="435">
        <f t="shared" si="227"/>
        <v>6</v>
      </c>
      <c r="AF151" s="435">
        <f t="shared" si="227"/>
        <v>7</v>
      </c>
      <c r="AG151" s="435">
        <f t="shared" si="246"/>
        <v>7</v>
      </c>
      <c r="AH151" s="435">
        <f t="shared" si="246"/>
        <v>7</v>
      </c>
      <c r="AI151" s="435">
        <f t="shared" si="246"/>
        <v>8</v>
      </c>
      <c r="AJ151" s="435">
        <f t="shared" si="246"/>
        <v>8</v>
      </c>
      <c r="AK151" s="435">
        <f t="shared" si="263"/>
        <v>9</v>
      </c>
      <c r="AL151" s="435">
        <f t="shared" si="264"/>
        <v>9</v>
      </c>
      <c r="AM151" s="435">
        <f t="shared" si="259"/>
        <v>10</v>
      </c>
      <c r="AN151" s="435">
        <f t="shared" si="260"/>
        <v>10</v>
      </c>
      <c r="AO151" s="435">
        <f t="shared" si="250"/>
        <v>11</v>
      </c>
      <c r="AP151" s="435">
        <f t="shared" si="251"/>
        <v>11</v>
      </c>
      <c r="AQ151" s="435">
        <f t="shared" si="254"/>
        <v>13</v>
      </c>
      <c r="AR151" s="435">
        <f t="shared" si="255"/>
        <v>13</v>
      </c>
      <c r="AS151" s="435">
        <f t="shared" si="261"/>
        <v>16</v>
      </c>
      <c r="AT151" s="435">
        <f t="shared" si="262"/>
        <v>16</v>
      </c>
      <c r="BA151" s="493">
        <v>44979</v>
      </c>
      <c r="BB151" s="494">
        <v>2023</v>
      </c>
    </row>
    <row r="152" spans="25:54" x14ac:dyDescent="0.2">
      <c r="Y152" s="435">
        <v>143</v>
      </c>
      <c r="Z152" s="435">
        <f t="shared" si="217"/>
        <v>6</v>
      </c>
      <c r="AA152" s="435">
        <f t="shared" si="242"/>
        <v>6</v>
      </c>
      <c r="AB152" s="435">
        <f t="shared" si="243"/>
        <v>6</v>
      </c>
      <c r="AC152" s="435">
        <f t="shared" si="226"/>
        <v>6</v>
      </c>
      <c r="AD152" s="435">
        <f t="shared" si="227"/>
        <v>6</v>
      </c>
      <c r="AE152" s="435">
        <f t="shared" si="227"/>
        <v>6</v>
      </c>
      <c r="AF152" s="435">
        <f t="shared" si="227"/>
        <v>7</v>
      </c>
      <c r="AG152" s="435">
        <f t="shared" si="246"/>
        <v>7</v>
      </c>
      <c r="AH152" s="435">
        <f t="shared" si="246"/>
        <v>7</v>
      </c>
      <c r="AI152" s="435">
        <f t="shared" si="246"/>
        <v>8</v>
      </c>
      <c r="AJ152" s="435">
        <f t="shared" si="246"/>
        <v>8</v>
      </c>
      <c r="AK152" s="435">
        <f t="shared" si="263"/>
        <v>9</v>
      </c>
      <c r="AL152" s="435">
        <f t="shared" si="264"/>
        <v>9</v>
      </c>
      <c r="AM152" s="435">
        <f t="shared" si="259"/>
        <v>10</v>
      </c>
      <c r="AN152" s="435">
        <f t="shared" si="260"/>
        <v>10</v>
      </c>
      <c r="AO152" s="435">
        <f t="shared" si="250"/>
        <v>11</v>
      </c>
      <c r="AP152" s="435">
        <f t="shared" si="251"/>
        <v>11</v>
      </c>
      <c r="AQ152" s="435">
        <f t="shared" si="254"/>
        <v>13</v>
      </c>
      <c r="AR152" s="435">
        <f t="shared" si="255"/>
        <v>13</v>
      </c>
      <c r="AS152" s="435">
        <f t="shared" si="261"/>
        <v>16</v>
      </c>
      <c r="AT152" s="435">
        <f t="shared" si="262"/>
        <v>16</v>
      </c>
      <c r="BA152" s="493">
        <v>44980</v>
      </c>
      <c r="BB152" s="494">
        <v>2023</v>
      </c>
    </row>
    <row r="153" spans="25:54" x14ac:dyDescent="0.2">
      <c r="Y153" s="435">
        <v>144</v>
      </c>
      <c r="Z153" s="435">
        <f t="shared" si="217"/>
        <v>6</v>
      </c>
      <c r="AA153" s="435">
        <f t="shared" si="242"/>
        <v>6</v>
      </c>
      <c r="AB153" s="435">
        <f t="shared" si="243"/>
        <v>6</v>
      </c>
      <c r="AC153" s="437">
        <f>AC151+1</f>
        <v>7</v>
      </c>
      <c r="AD153" s="437">
        <f>AD151+1</f>
        <v>7</v>
      </c>
      <c r="AE153" s="437">
        <f>AE151+1</f>
        <v>7</v>
      </c>
      <c r="AF153" s="435">
        <f t="shared" ref="AF153:AF156" si="265">AF152</f>
        <v>7</v>
      </c>
      <c r="AG153" s="435">
        <f t="shared" ref="AG153:AG156" si="266">AG152</f>
        <v>7</v>
      </c>
      <c r="AH153" s="435">
        <f t="shared" ref="AH153:AJ161" si="267">AH152</f>
        <v>7</v>
      </c>
      <c r="AI153" s="435">
        <f t="shared" si="267"/>
        <v>8</v>
      </c>
      <c r="AJ153" s="435">
        <f t="shared" si="267"/>
        <v>8</v>
      </c>
      <c r="AK153" s="435">
        <f t="shared" si="263"/>
        <v>9</v>
      </c>
      <c r="AL153" s="435">
        <f t="shared" si="264"/>
        <v>9</v>
      </c>
      <c r="AM153" s="435">
        <f t="shared" si="259"/>
        <v>10</v>
      </c>
      <c r="AN153" s="435">
        <f t="shared" si="260"/>
        <v>10</v>
      </c>
      <c r="AO153" s="437">
        <f t="shared" ref="AO153:AR153" si="268">AO151+1</f>
        <v>12</v>
      </c>
      <c r="AP153" s="437">
        <f t="shared" si="268"/>
        <v>12</v>
      </c>
      <c r="AQ153" s="437">
        <f t="shared" si="268"/>
        <v>14</v>
      </c>
      <c r="AR153" s="437">
        <f t="shared" si="268"/>
        <v>14</v>
      </c>
      <c r="AS153" s="435">
        <f t="shared" si="261"/>
        <v>16</v>
      </c>
      <c r="AT153" s="435">
        <f t="shared" si="262"/>
        <v>16</v>
      </c>
      <c r="BA153" s="493">
        <v>44981</v>
      </c>
      <c r="BB153" s="494">
        <v>2023</v>
      </c>
    </row>
    <row r="154" spans="25:54" x14ac:dyDescent="0.2">
      <c r="Y154" s="435">
        <v>145</v>
      </c>
      <c r="Z154" s="435">
        <f t="shared" si="217"/>
        <v>6</v>
      </c>
      <c r="AA154" s="435">
        <f t="shared" si="242"/>
        <v>6</v>
      </c>
      <c r="AB154" s="435">
        <f t="shared" si="243"/>
        <v>6</v>
      </c>
      <c r="AC154" s="435">
        <f t="shared" ref="AC154:AC176" si="269">AC153</f>
        <v>7</v>
      </c>
      <c r="AD154" s="435">
        <f t="shared" ref="AD154:AF176" si="270">AD153</f>
        <v>7</v>
      </c>
      <c r="AE154" s="435">
        <f t="shared" si="270"/>
        <v>7</v>
      </c>
      <c r="AF154" s="435">
        <f t="shared" si="265"/>
        <v>7</v>
      </c>
      <c r="AG154" s="435">
        <f t="shared" si="266"/>
        <v>7</v>
      </c>
      <c r="AH154" s="435">
        <f t="shared" si="267"/>
        <v>7</v>
      </c>
      <c r="AI154" s="435">
        <f t="shared" si="267"/>
        <v>8</v>
      </c>
      <c r="AJ154" s="435">
        <f t="shared" si="267"/>
        <v>8</v>
      </c>
      <c r="AK154" s="435">
        <f t="shared" si="263"/>
        <v>9</v>
      </c>
      <c r="AL154" s="435">
        <f t="shared" si="264"/>
        <v>9</v>
      </c>
      <c r="AM154" s="435">
        <f t="shared" si="259"/>
        <v>10</v>
      </c>
      <c r="AN154" s="435">
        <f t="shared" si="260"/>
        <v>10</v>
      </c>
      <c r="AO154" s="435">
        <f t="shared" ref="AO154:AO165" si="271">AO153</f>
        <v>12</v>
      </c>
      <c r="AP154" s="435">
        <f t="shared" ref="AP154:AP165" si="272">AP153</f>
        <v>12</v>
      </c>
      <c r="AQ154" s="435">
        <f t="shared" ref="AQ154:AQ163" si="273">AQ153</f>
        <v>14</v>
      </c>
      <c r="AR154" s="435">
        <f t="shared" ref="AR154:AR163" si="274">AR153</f>
        <v>14</v>
      </c>
      <c r="AS154" s="437">
        <f t="shared" ref="AS154:AT154" si="275">AS152+1</f>
        <v>17</v>
      </c>
      <c r="AT154" s="437">
        <f t="shared" si="275"/>
        <v>17</v>
      </c>
      <c r="BA154" s="493">
        <v>44982</v>
      </c>
      <c r="BB154" s="494">
        <v>2023</v>
      </c>
    </row>
    <row r="155" spans="25:54" x14ac:dyDescent="0.2">
      <c r="Y155" s="435">
        <v>146</v>
      </c>
      <c r="Z155" s="435">
        <f t="shared" si="217"/>
        <v>6</v>
      </c>
      <c r="AA155" s="435">
        <f t="shared" si="242"/>
        <v>6</v>
      </c>
      <c r="AB155" s="435">
        <f t="shared" si="243"/>
        <v>6</v>
      </c>
      <c r="AC155" s="435">
        <f t="shared" si="269"/>
        <v>7</v>
      </c>
      <c r="AD155" s="435">
        <f t="shared" si="270"/>
        <v>7</v>
      </c>
      <c r="AE155" s="435">
        <f t="shared" si="270"/>
        <v>7</v>
      </c>
      <c r="AF155" s="435">
        <f t="shared" si="265"/>
        <v>7</v>
      </c>
      <c r="AG155" s="435">
        <f t="shared" si="266"/>
        <v>7</v>
      </c>
      <c r="AH155" s="435">
        <f t="shared" si="267"/>
        <v>7</v>
      </c>
      <c r="AI155" s="435">
        <f t="shared" si="267"/>
        <v>8</v>
      </c>
      <c r="AJ155" s="435">
        <f t="shared" si="267"/>
        <v>8</v>
      </c>
      <c r="AK155" s="435">
        <f t="shared" si="263"/>
        <v>9</v>
      </c>
      <c r="AL155" s="435">
        <f t="shared" si="264"/>
        <v>9</v>
      </c>
      <c r="AM155" s="435">
        <f t="shared" si="259"/>
        <v>10</v>
      </c>
      <c r="AN155" s="435">
        <f t="shared" si="260"/>
        <v>10</v>
      </c>
      <c r="AO155" s="435">
        <f t="shared" si="271"/>
        <v>12</v>
      </c>
      <c r="AP155" s="435">
        <f t="shared" si="272"/>
        <v>12</v>
      </c>
      <c r="AQ155" s="435">
        <f t="shared" si="273"/>
        <v>14</v>
      </c>
      <c r="AR155" s="435">
        <f t="shared" si="274"/>
        <v>14</v>
      </c>
      <c r="AS155" s="435">
        <f t="shared" ref="AS155:AS162" si="276">AS154</f>
        <v>17</v>
      </c>
      <c r="AT155" s="435">
        <f t="shared" ref="AT155:AT162" si="277">AT154</f>
        <v>17</v>
      </c>
      <c r="BA155" s="493">
        <v>44983</v>
      </c>
      <c r="BB155" s="494">
        <v>2023</v>
      </c>
    </row>
    <row r="156" spans="25:54" x14ac:dyDescent="0.2">
      <c r="Y156" s="435">
        <v>147</v>
      </c>
      <c r="Z156" s="435">
        <f t="shared" si="217"/>
        <v>6</v>
      </c>
      <c r="AA156" s="435">
        <f t="shared" si="242"/>
        <v>6</v>
      </c>
      <c r="AB156" s="435">
        <f t="shared" si="243"/>
        <v>6</v>
      </c>
      <c r="AC156" s="435">
        <f t="shared" si="269"/>
        <v>7</v>
      </c>
      <c r="AD156" s="435">
        <f t="shared" si="270"/>
        <v>7</v>
      </c>
      <c r="AE156" s="435">
        <f t="shared" si="270"/>
        <v>7</v>
      </c>
      <c r="AF156" s="435">
        <f t="shared" si="265"/>
        <v>7</v>
      </c>
      <c r="AG156" s="435">
        <f t="shared" si="266"/>
        <v>7</v>
      </c>
      <c r="AH156" s="435">
        <f t="shared" si="267"/>
        <v>7</v>
      </c>
      <c r="AI156" s="435">
        <f t="shared" si="267"/>
        <v>8</v>
      </c>
      <c r="AJ156" s="435">
        <f t="shared" si="267"/>
        <v>8</v>
      </c>
      <c r="AK156" s="435">
        <f t="shared" si="263"/>
        <v>9</v>
      </c>
      <c r="AL156" s="435">
        <f t="shared" si="264"/>
        <v>9</v>
      </c>
      <c r="AM156" s="435">
        <f t="shared" si="259"/>
        <v>10</v>
      </c>
      <c r="AN156" s="435">
        <f t="shared" si="260"/>
        <v>10</v>
      </c>
      <c r="AO156" s="435">
        <f t="shared" si="271"/>
        <v>12</v>
      </c>
      <c r="AP156" s="435">
        <f t="shared" si="272"/>
        <v>12</v>
      </c>
      <c r="AQ156" s="435">
        <f t="shared" si="273"/>
        <v>14</v>
      </c>
      <c r="AR156" s="435">
        <f t="shared" si="274"/>
        <v>14</v>
      </c>
      <c r="AS156" s="435">
        <f t="shared" si="276"/>
        <v>17</v>
      </c>
      <c r="AT156" s="435">
        <f t="shared" si="277"/>
        <v>17</v>
      </c>
      <c r="BA156" s="493">
        <v>44984</v>
      </c>
      <c r="BB156" s="494">
        <v>2023</v>
      </c>
    </row>
    <row r="157" spans="25:54" x14ac:dyDescent="0.2">
      <c r="Y157" s="435">
        <v>148</v>
      </c>
      <c r="Z157" s="435">
        <f t="shared" si="217"/>
        <v>6</v>
      </c>
      <c r="AA157" s="435">
        <f t="shared" si="242"/>
        <v>6</v>
      </c>
      <c r="AB157" s="435">
        <f t="shared" si="243"/>
        <v>6</v>
      </c>
      <c r="AC157" s="435">
        <f t="shared" si="269"/>
        <v>7</v>
      </c>
      <c r="AD157" s="435">
        <f t="shared" si="270"/>
        <v>7</v>
      </c>
      <c r="AE157" s="435">
        <f t="shared" si="270"/>
        <v>7</v>
      </c>
      <c r="AF157" s="437">
        <f>AF155+1</f>
        <v>8</v>
      </c>
      <c r="AG157" s="437">
        <f t="shared" ref="AG157:AH157" si="278">AG155+1</f>
        <v>8</v>
      </c>
      <c r="AH157" s="437">
        <f t="shared" si="278"/>
        <v>8</v>
      </c>
      <c r="AI157" s="435">
        <f t="shared" si="267"/>
        <v>8</v>
      </c>
      <c r="AJ157" s="435">
        <f t="shared" si="267"/>
        <v>8</v>
      </c>
      <c r="AK157" s="435">
        <f t="shared" si="263"/>
        <v>9</v>
      </c>
      <c r="AL157" s="435">
        <f t="shared" si="264"/>
        <v>9</v>
      </c>
      <c r="AM157" s="435">
        <f t="shared" si="259"/>
        <v>10</v>
      </c>
      <c r="AN157" s="435">
        <f t="shared" si="260"/>
        <v>10</v>
      </c>
      <c r="AO157" s="435">
        <f t="shared" si="271"/>
        <v>12</v>
      </c>
      <c r="AP157" s="435">
        <f t="shared" si="272"/>
        <v>12</v>
      </c>
      <c r="AQ157" s="435">
        <f t="shared" si="273"/>
        <v>14</v>
      </c>
      <c r="AR157" s="435">
        <f t="shared" si="274"/>
        <v>14</v>
      </c>
      <c r="AS157" s="435">
        <f t="shared" si="276"/>
        <v>17</v>
      </c>
      <c r="AT157" s="435">
        <f t="shared" si="277"/>
        <v>17</v>
      </c>
      <c r="BA157" s="493">
        <v>44985</v>
      </c>
      <c r="BB157" s="494">
        <v>2023</v>
      </c>
    </row>
    <row r="158" spans="25:54" x14ac:dyDescent="0.2">
      <c r="Y158" s="435">
        <v>149</v>
      </c>
      <c r="Z158" s="435">
        <f t="shared" si="217"/>
        <v>6</v>
      </c>
      <c r="AA158" s="435">
        <f t="shared" si="242"/>
        <v>6</v>
      </c>
      <c r="AB158" s="435">
        <f t="shared" si="243"/>
        <v>6</v>
      </c>
      <c r="AC158" s="435">
        <f t="shared" si="269"/>
        <v>7</v>
      </c>
      <c r="AD158" s="435">
        <f t="shared" si="270"/>
        <v>7</v>
      </c>
      <c r="AE158" s="435">
        <f t="shared" si="270"/>
        <v>7</v>
      </c>
      <c r="AF158" s="435">
        <f>AF157</f>
        <v>8</v>
      </c>
      <c r="AG158" s="435">
        <f t="shared" ref="AG158:AJ173" si="279">AG157</f>
        <v>8</v>
      </c>
      <c r="AH158" s="435">
        <f t="shared" si="279"/>
        <v>8</v>
      </c>
      <c r="AI158" s="435">
        <f t="shared" si="267"/>
        <v>8</v>
      </c>
      <c r="AJ158" s="435">
        <f t="shared" si="267"/>
        <v>8</v>
      </c>
      <c r="AK158" s="435">
        <f t="shared" si="263"/>
        <v>9</v>
      </c>
      <c r="AL158" s="435">
        <f t="shared" si="264"/>
        <v>9</v>
      </c>
      <c r="AM158" s="435">
        <f t="shared" si="259"/>
        <v>10</v>
      </c>
      <c r="AN158" s="435">
        <f t="shared" si="260"/>
        <v>10</v>
      </c>
      <c r="AO158" s="435">
        <f t="shared" si="271"/>
        <v>12</v>
      </c>
      <c r="AP158" s="435">
        <f t="shared" si="272"/>
        <v>12</v>
      </c>
      <c r="AQ158" s="435">
        <f t="shared" si="273"/>
        <v>14</v>
      </c>
      <c r="AR158" s="435">
        <f t="shared" si="274"/>
        <v>14</v>
      </c>
      <c r="AS158" s="435">
        <f t="shared" si="276"/>
        <v>17</v>
      </c>
      <c r="AT158" s="435">
        <f t="shared" si="277"/>
        <v>17</v>
      </c>
      <c r="BA158" s="493">
        <v>44986</v>
      </c>
      <c r="BB158" s="494">
        <v>2023</v>
      </c>
    </row>
    <row r="159" spans="25:54" x14ac:dyDescent="0.2">
      <c r="Y159" s="435">
        <v>150</v>
      </c>
      <c r="Z159" s="435">
        <f t="shared" si="217"/>
        <v>6</v>
      </c>
      <c r="AA159" s="435">
        <f t="shared" si="242"/>
        <v>6</v>
      </c>
      <c r="AB159" s="435">
        <f t="shared" si="243"/>
        <v>6</v>
      </c>
      <c r="AC159" s="435">
        <f t="shared" si="269"/>
        <v>7</v>
      </c>
      <c r="AD159" s="435">
        <f t="shared" si="270"/>
        <v>7</v>
      </c>
      <c r="AE159" s="435">
        <f t="shared" si="270"/>
        <v>7</v>
      </c>
      <c r="AF159" s="435">
        <f t="shared" si="270"/>
        <v>8</v>
      </c>
      <c r="AG159" s="435">
        <f t="shared" si="279"/>
        <v>8</v>
      </c>
      <c r="AH159" s="435">
        <f t="shared" si="279"/>
        <v>8</v>
      </c>
      <c r="AI159" s="435">
        <f t="shared" si="267"/>
        <v>8</v>
      </c>
      <c r="AJ159" s="435">
        <f t="shared" si="267"/>
        <v>8</v>
      </c>
      <c r="AK159" s="435">
        <f t="shared" si="263"/>
        <v>9</v>
      </c>
      <c r="AL159" s="435">
        <f t="shared" si="264"/>
        <v>9</v>
      </c>
      <c r="AM159" s="435">
        <f t="shared" si="259"/>
        <v>10</v>
      </c>
      <c r="AN159" s="435">
        <f t="shared" si="260"/>
        <v>10</v>
      </c>
      <c r="AO159" s="435">
        <f t="shared" si="271"/>
        <v>12</v>
      </c>
      <c r="AP159" s="435">
        <f t="shared" si="272"/>
        <v>12</v>
      </c>
      <c r="AQ159" s="435">
        <f t="shared" si="273"/>
        <v>14</v>
      </c>
      <c r="AR159" s="435">
        <f t="shared" si="274"/>
        <v>14</v>
      </c>
      <c r="AS159" s="435">
        <f t="shared" si="276"/>
        <v>17</v>
      </c>
      <c r="AT159" s="435">
        <f t="shared" si="277"/>
        <v>17</v>
      </c>
      <c r="BA159" s="493">
        <v>44987</v>
      </c>
      <c r="BB159" s="494">
        <v>2023</v>
      </c>
    </row>
    <row r="160" spans="25:54" x14ac:dyDescent="0.2">
      <c r="Y160" s="435">
        <v>151</v>
      </c>
      <c r="Z160" s="437">
        <f t="shared" ref="Z160" si="280">Z159+1</f>
        <v>7</v>
      </c>
      <c r="AA160" s="437">
        <f t="shared" ref="AA160" si="281">AA159+1</f>
        <v>7</v>
      </c>
      <c r="AB160" s="437">
        <f t="shared" ref="AB160" si="282">AB159+1</f>
        <v>7</v>
      </c>
      <c r="AC160" s="435">
        <f t="shared" si="269"/>
        <v>7</v>
      </c>
      <c r="AD160" s="435">
        <f t="shared" si="270"/>
        <v>7</v>
      </c>
      <c r="AE160" s="435">
        <f t="shared" si="270"/>
        <v>7</v>
      </c>
      <c r="AF160" s="435">
        <f t="shared" si="270"/>
        <v>8</v>
      </c>
      <c r="AG160" s="435">
        <f t="shared" si="279"/>
        <v>8</v>
      </c>
      <c r="AH160" s="435">
        <f t="shared" si="279"/>
        <v>8</v>
      </c>
      <c r="AI160" s="435">
        <f t="shared" si="267"/>
        <v>8</v>
      </c>
      <c r="AJ160" s="435">
        <f t="shared" si="267"/>
        <v>8</v>
      </c>
      <c r="AK160" s="435">
        <f t="shared" si="263"/>
        <v>9</v>
      </c>
      <c r="AL160" s="435">
        <f t="shared" si="264"/>
        <v>9</v>
      </c>
      <c r="AM160" s="437">
        <f t="shared" ref="AM160:AN160" si="283">AM158+1</f>
        <v>11</v>
      </c>
      <c r="AN160" s="437">
        <f t="shared" si="283"/>
        <v>11</v>
      </c>
      <c r="AO160" s="435">
        <f t="shared" si="271"/>
        <v>12</v>
      </c>
      <c r="AP160" s="435">
        <f t="shared" si="272"/>
        <v>12</v>
      </c>
      <c r="AQ160" s="435">
        <f t="shared" si="273"/>
        <v>14</v>
      </c>
      <c r="AR160" s="435">
        <f t="shared" si="274"/>
        <v>14</v>
      </c>
      <c r="AS160" s="435">
        <f t="shared" si="276"/>
        <v>17</v>
      </c>
      <c r="AT160" s="435">
        <f t="shared" si="277"/>
        <v>17</v>
      </c>
      <c r="BA160" s="493">
        <v>44988</v>
      </c>
      <c r="BB160" s="494">
        <v>2023</v>
      </c>
    </row>
    <row r="161" spans="25:54" x14ac:dyDescent="0.2">
      <c r="Y161" s="435">
        <v>152</v>
      </c>
      <c r="Z161" s="435">
        <f t="shared" ref="Z161" si="284">Z160</f>
        <v>7</v>
      </c>
      <c r="AA161" s="435">
        <f t="shared" ref="AA161:AA184" si="285">AA160</f>
        <v>7</v>
      </c>
      <c r="AB161" s="435">
        <f t="shared" ref="AB161:AB184" si="286">AB160</f>
        <v>7</v>
      </c>
      <c r="AC161" s="435">
        <f t="shared" si="269"/>
        <v>7</v>
      </c>
      <c r="AD161" s="435">
        <f t="shared" si="270"/>
        <v>7</v>
      </c>
      <c r="AE161" s="435">
        <f t="shared" si="270"/>
        <v>7</v>
      </c>
      <c r="AF161" s="435">
        <f t="shared" si="270"/>
        <v>8</v>
      </c>
      <c r="AG161" s="435">
        <f t="shared" si="279"/>
        <v>8</v>
      </c>
      <c r="AH161" s="435">
        <f t="shared" si="279"/>
        <v>8</v>
      </c>
      <c r="AI161" s="435">
        <f t="shared" si="267"/>
        <v>8</v>
      </c>
      <c r="AJ161" s="435">
        <f t="shared" si="267"/>
        <v>8</v>
      </c>
      <c r="AK161" s="435">
        <f t="shared" si="263"/>
        <v>9</v>
      </c>
      <c r="AL161" s="435">
        <f t="shared" si="264"/>
        <v>9</v>
      </c>
      <c r="AM161" s="435">
        <f t="shared" ref="AM161:AM174" si="287">AM160</f>
        <v>11</v>
      </c>
      <c r="AN161" s="435">
        <f t="shared" ref="AN161:AN174" si="288">AN160</f>
        <v>11</v>
      </c>
      <c r="AO161" s="435">
        <f t="shared" si="271"/>
        <v>12</v>
      </c>
      <c r="AP161" s="435">
        <f t="shared" si="272"/>
        <v>12</v>
      </c>
      <c r="AQ161" s="435">
        <f t="shared" si="273"/>
        <v>14</v>
      </c>
      <c r="AR161" s="435">
        <f t="shared" si="274"/>
        <v>14</v>
      </c>
      <c r="AS161" s="435">
        <f t="shared" si="276"/>
        <v>17</v>
      </c>
      <c r="AT161" s="435">
        <f t="shared" si="277"/>
        <v>17</v>
      </c>
      <c r="BA161" s="493">
        <v>44989</v>
      </c>
      <c r="BB161" s="494">
        <v>2023</v>
      </c>
    </row>
    <row r="162" spans="25:54" x14ac:dyDescent="0.2">
      <c r="Y162" s="435">
        <v>153</v>
      </c>
      <c r="Z162" s="435">
        <f t="shared" si="217"/>
        <v>7</v>
      </c>
      <c r="AA162" s="435">
        <f t="shared" si="285"/>
        <v>7</v>
      </c>
      <c r="AB162" s="435">
        <f t="shared" si="286"/>
        <v>7</v>
      </c>
      <c r="AC162" s="435">
        <f t="shared" si="269"/>
        <v>7</v>
      </c>
      <c r="AD162" s="435">
        <f t="shared" si="270"/>
        <v>7</v>
      </c>
      <c r="AE162" s="435">
        <f t="shared" si="270"/>
        <v>7</v>
      </c>
      <c r="AF162" s="435">
        <f t="shared" si="270"/>
        <v>8</v>
      </c>
      <c r="AG162" s="435">
        <f t="shared" si="279"/>
        <v>8</v>
      </c>
      <c r="AH162" s="435">
        <f t="shared" si="279"/>
        <v>8</v>
      </c>
      <c r="AI162" s="437">
        <f t="shared" ref="AI162:AJ162" si="289">AI160+1</f>
        <v>9</v>
      </c>
      <c r="AJ162" s="437">
        <f t="shared" si="289"/>
        <v>9</v>
      </c>
      <c r="AK162" s="435">
        <f t="shared" si="263"/>
        <v>9</v>
      </c>
      <c r="AL162" s="435">
        <f t="shared" si="264"/>
        <v>9</v>
      </c>
      <c r="AM162" s="435">
        <f t="shared" si="287"/>
        <v>11</v>
      </c>
      <c r="AN162" s="435">
        <f t="shared" si="288"/>
        <v>11</v>
      </c>
      <c r="AO162" s="435">
        <f t="shared" si="271"/>
        <v>12</v>
      </c>
      <c r="AP162" s="435">
        <f t="shared" si="272"/>
        <v>12</v>
      </c>
      <c r="AQ162" s="435">
        <f t="shared" si="273"/>
        <v>14</v>
      </c>
      <c r="AR162" s="435">
        <f t="shared" si="274"/>
        <v>14</v>
      </c>
      <c r="AS162" s="435">
        <f t="shared" si="276"/>
        <v>17</v>
      </c>
      <c r="AT162" s="435">
        <f t="shared" si="277"/>
        <v>17</v>
      </c>
      <c r="BA162" s="493">
        <v>44990</v>
      </c>
      <c r="BB162" s="494">
        <v>2023</v>
      </c>
    </row>
    <row r="163" spans="25:54" x14ac:dyDescent="0.2">
      <c r="Y163" s="435">
        <v>154</v>
      </c>
      <c r="Z163" s="435">
        <f t="shared" si="217"/>
        <v>7</v>
      </c>
      <c r="AA163" s="435">
        <f t="shared" si="285"/>
        <v>7</v>
      </c>
      <c r="AB163" s="435">
        <f t="shared" si="286"/>
        <v>7</v>
      </c>
      <c r="AC163" s="435">
        <f t="shared" si="269"/>
        <v>7</v>
      </c>
      <c r="AD163" s="435">
        <f t="shared" si="270"/>
        <v>7</v>
      </c>
      <c r="AE163" s="435">
        <f t="shared" si="270"/>
        <v>7</v>
      </c>
      <c r="AF163" s="435">
        <f t="shared" si="270"/>
        <v>8</v>
      </c>
      <c r="AG163" s="435">
        <f t="shared" si="279"/>
        <v>8</v>
      </c>
      <c r="AH163" s="435">
        <f t="shared" si="279"/>
        <v>8</v>
      </c>
      <c r="AI163" s="435">
        <f t="shared" si="279"/>
        <v>9</v>
      </c>
      <c r="AJ163" s="435">
        <f t="shared" si="279"/>
        <v>9</v>
      </c>
      <c r="AK163" s="437">
        <f t="shared" ref="AK163:AL163" si="290">AK161+1</f>
        <v>10</v>
      </c>
      <c r="AL163" s="437">
        <f t="shared" si="290"/>
        <v>10</v>
      </c>
      <c r="AM163" s="435">
        <f t="shared" si="287"/>
        <v>11</v>
      </c>
      <c r="AN163" s="435">
        <f t="shared" si="288"/>
        <v>11</v>
      </c>
      <c r="AO163" s="435">
        <f t="shared" si="271"/>
        <v>12</v>
      </c>
      <c r="AP163" s="435">
        <f t="shared" si="272"/>
        <v>12</v>
      </c>
      <c r="AQ163" s="435">
        <f t="shared" si="273"/>
        <v>14</v>
      </c>
      <c r="AR163" s="435">
        <f t="shared" si="274"/>
        <v>14</v>
      </c>
      <c r="AS163" s="437">
        <f t="shared" ref="AS163:AT163" si="291">AS161+1</f>
        <v>18</v>
      </c>
      <c r="AT163" s="437">
        <f t="shared" si="291"/>
        <v>18</v>
      </c>
      <c r="BA163" s="493">
        <v>44991</v>
      </c>
      <c r="BB163" s="494">
        <v>2023</v>
      </c>
    </row>
    <row r="164" spans="25:54" x14ac:dyDescent="0.2">
      <c r="Y164" s="435">
        <v>155</v>
      </c>
      <c r="Z164" s="435">
        <f t="shared" si="217"/>
        <v>7</v>
      </c>
      <c r="AA164" s="435">
        <f t="shared" si="285"/>
        <v>7</v>
      </c>
      <c r="AB164" s="435">
        <f t="shared" si="286"/>
        <v>7</v>
      </c>
      <c r="AC164" s="435">
        <f t="shared" si="269"/>
        <v>7</v>
      </c>
      <c r="AD164" s="435">
        <f t="shared" si="270"/>
        <v>7</v>
      </c>
      <c r="AE164" s="435">
        <f t="shared" si="270"/>
        <v>7</v>
      </c>
      <c r="AF164" s="435">
        <f t="shared" si="270"/>
        <v>8</v>
      </c>
      <c r="AG164" s="435">
        <f t="shared" si="279"/>
        <v>8</v>
      </c>
      <c r="AH164" s="435">
        <f t="shared" si="279"/>
        <v>8</v>
      </c>
      <c r="AI164" s="435">
        <f t="shared" si="279"/>
        <v>9</v>
      </c>
      <c r="AJ164" s="435">
        <f t="shared" si="279"/>
        <v>9</v>
      </c>
      <c r="AK164" s="435">
        <f t="shared" ref="AK164:AK179" si="292">AK163</f>
        <v>10</v>
      </c>
      <c r="AL164" s="435">
        <f t="shared" ref="AL164:AL179" si="293">AL163</f>
        <v>10</v>
      </c>
      <c r="AM164" s="435">
        <f t="shared" si="287"/>
        <v>11</v>
      </c>
      <c r="AN164" s="435">
        <f t="shared" si="288"/>
        <v>11</v>
      </c>
      <c r="AO164" s="435">
        <f t="shared" si="271"/>
        <v>12</v>
      </c>
      <c r="AP164" s="435">
        <f t="shared" si="272"/>
        <v>12</v>
      </c>
      <c r="AQ164" s="437">
        <f t="shared" ref="AQ164:AR164" si="294">AQ162+1</f>
        <v>15</v>
      </c>
      <c r="AR164" s="437">
        <f t="shared" si="294"/>
        <v>15</v>
      </c>
      <c r="AS164" s="435">
        <f t="shared" ref="AS164:AS171" si="295">AS163</f>
        <v>18</v>
      </c>
      <c r="AT164" s="435">
        <f t="shared" ref="AT164:AT171" si="296">AT163</f>
        <v>18</v>
      </c>
      <c r="BA164" s="493">
        <v>44992</v>
      </c>
      <c r="BB164" s="494">
        <v>2023</v>
      </c>
    </row>
    <row r="165" spans="25:54" x14ac:dyDescent="0.2">
      <c r="Y165" s="435">
        <v>156</v>
      </c>
      <c r="Z165" s="435">
        <f t="shared" si="217"/>
        <v>7</v>
      </c>
      <c r="AA165" s="435">
        <f t="shared" si="285"/>
        <v>7</v>
      </c>
      <c r="AB165" s="435">
        <f t="shared" si="286"/>
        <v>7</v>
      </c>
      <c r="AC165" s="435">
        <f t="shared" si="269"/>
        <v>7</v>
      </c>
      <c r="AD165" s="435">
        <f t="shared" si="270"/>
        <v>7</v>
      </c>
      <c r="AE165" s="435">
        <f t="shared" si="270"/>
        <v>7</v>
      </c>
      <c r="AF165" s="435">
        <f t="shared" si="270"/>
        <v>8</v>
      </c>
      <c r="AG165" s="435">
        <f t="shared" si="279"/>
        <v>8</v>
      </c>
      <c r="AH165" s="435">
        <f t="shared" si="279"/>
        <v>8</v>
      </c>
      <c r="AI165" s="435">
        <f t="shared" si="279"/>
        <v>9</v>
      </c>
      <c r="AJ165" s="435">
        <f t="shared" si="279"/>
        <v>9</v>
      </c>
      <c r="AK165" s="435">
        <f t="shared" si="292"/>
        <v>10</v>
      </c>
      <c r="AL165" s="435">
        <f t="shared" si="293"/>
        <v>10</v>
      </c>
      <c r="AM165" s="435">
        <f t="shared" si="287"/>
        <v>11</v>
      </c>
      <c r="AN165" s="435">
        <f t="shared" si="288"/>
        <v>11</v>
      </c>
      <c r="AO165" s="435">
        <f t="shared" si="271"/>
        <v>12</v>
      </c>
      <c r="AP165" s="435">
        <f t="shared" si="272"/>
        <v>12</v>
      </c>
      <c r="AQ165" s="435">
        <f t="shared" ref="AQ165:AQ174" si="297">AQ164</f>
        <v>15</v>
      </c>
      <c r="AR165" s="435">
        <f t="shared" ref="AR165:AR174" si="298">AR164</f>
        <v>15</v>
      </c>
      <c r="AS165" s="435">
        <f t="shared" si="295"/>
        <v>18</v>
      </c>
      <c r="AT165" s="435">
        <f t="shared" si="296"/>
        <v>18</v>
      </c>
      <c r="BA165" s="493">
        <v>44993</v>
      </c>
      <c r="BB165" s="494">
        <v>2023</v>
      </c>
    </row>
    <row r="166" spans="25:54" x14ac:dyDescent="0.2">
      <c r="Y166" s="435">
        <v>157</v>
      </c>
      <c r="Z166" s="435">
        <f t="shared" si="217"/>
        <v>7</v>
      </c>
      <c r="AA166" s="435">
        <f t="shared" si="285"/>
        <v>7</v>
      </c>
      <c r="AB166" s="435">
        <f t="shared" si="286"/>
        <v>7</v>
      </c>
      <c r="AC166" s="435">
        <f t="shared" si="269"/>
        <v>7</v>
      </c>
      <c r="AD166" s="435">
        <f t="shared" si="270"/>
        <v>7</v>
      </c>
      <c r="AE166" s="435">
        <f t="shared" si="270"/>
        <v>7</v>
      </c>
      <c r="AF166" s="435">
        <f t="shared" si="270"/>
        <v>8</v>
      </c>
      <c r="AG166" s="435">
        <f t="shared" si="279"/>
        <v>8</v>
      </c>
      <c r="AH166" s="435">
        <f t="shared" si="279"/>
        <v>8</v>
      </c>
      <c r="AI166" s="435">
        <f t="shared" si="279"/>
        <v>9</v>
      </c>
      <c r="AJ166" s="435">
        <f t="shared" si="279"/>
        <v>9</v>
      </c>
      <c r="AK166" s="435">
        <f t="shared" si="292"/>
        <v>10</v>
      </c>
      <c r="AL166" s="435">
        <f t="shared" si="293"/>
        <v>10</v>
      </c>
      <c r="AM166" s="435">
        <f t="shared" si="287"/>
        <v>11</v>
      </c>
      <c r="AN166" s="435">
        <f t="shared" si="288"/>
        <v>11</v>
      </c>
      <c r="AO166" s="437">
        <f t="shared" ref="AO166:AP166" si="299">AO164+1</f>
        <v>13</v>
      </c>
      <c r="AP166" s="437">
        <f t="shared" si="299"/>
        <v>13</v>
      </c>
      <c r="AQ166" s="435">
        <f t="shared" si="297"/>
        <v>15</v>
      </c>
      <c r="AR166" s="435">
        <f t="shared" si="298"/>
        <v>15</v>
      </c>
      <c r="AS166" s="435">
        <f t="shared" si="295"/>
        <v>18</v>
      </c>
      <c r="AT166" s="435">
        <f t="shared" si="296"/>
        <v>18</v>
      </c>
      <c r="BA166" s="493">
        <v>44994</v>
      </c>
      <c r="BB166" s="494">
        <v>2023</v>
      </c>
    </row>
    <row r="167" spans="25:54" x14ac:dyDescent="0.2">
      <c r="Y167" s="435">
        <v>158</v>
      </c>
      <c r="Z167" s="435">
        <f t="shared" si="217"/>
        <v>7</v>
      </c>
      <c r="AA167" s="435">
        <f t="shared" si="285"/>
        <v>7</v>
      </c>
      <c r="AB167" s="435">
        <f t="shared" si="286"/>
        <v>7</v>
      </c>
      <c r="AC167" s="435">
        <f t="shared" si="269"/>
        <v>7</v>
      </c>
      <c r="AD167" s="435">
        <f t="shared" si="270"/>
        <v>7</v>
      </c>
      <c r="AE167" s="435">
        <f t="shared" si="270"/>
        <v>7</v>
      </c>
      <c r="AF167" s="435">
        <f t="shared" si="270"/>
        <v>8</v>
      </c>
      <c r="AG167" s="435">
        <f t="shared" si="279"/>
        <v>8</v>
      </c>
      <c r="AH167" s="435">
        <f t="shared" si="279"/>
        <v>8</v>
      </c>
      <c r="AI167" s="435">
        <f t="shared" si="279"/>
        <v>9</v>
      </c>
      <c r="AJ167" s="435">
        <f t="shared" si="279"/>
        <v>9</v>
      </c>
      <c r="AK167" s="435">
        <f t="shared" si="292"/>
        <v>10</v>
      </c>
      <c r="AL167" s="435">
        <f t="shared" si="293"/>
        <v>10</v>
      </c>
      <c r="AM167" s="435">
        <f t="shared" si="287"/>
        <v>11</v>
      </c>
      <c r="AN167" s="435">
        <f t="shared" si="288"/>
        <v>11</v>
      </c>
      <c r="AO167" s="435">
        <f t="shared" ref="AO167:AO178" si="300">AO166</f>
        <v>13</v>
      </c>
      <c r="AP167" s="435">
        <f t="shared" ref="AP167:AP178" si="301">AP166</f>
        <v>13</v>
      </c>
      <c r="AQ167" s="435">
        <f t="shared" si="297"/>
        <v>15</v>
      </c>
      <c r="AR167" s="435">
        <f t="shared" si="298"/>
        <v>15</v>
      </c>
      <c r="AS167" s="435">
        <f t="shared" si="295"/>
        <v>18</v>
      </c>
      <c r="AT167" s="435">
        <f t="shared" si="296"/>
        <v>18</v>
      </c>
      <c r="BA167" s="493">
        <v>44995</v>
      </c>
      <c r="BB167" s="494">
        <v>2023</v>
      </c>
    </row>
    <row r="168" spans="25:54" x14ac:dyDescent="0.2">
      <c r="Y168" s="435">
        <v>159</v>
      </c>
      <c r="Z168" s="435">
        <f t="shared" si="217"/>
        <v>7</v>
      </c>
      <c r="AA168" s="435">
        <f t="shared" si="285"/>
        <v>7</v>
      </c>
      <c r="AB168" s="435">
        <f t="shared" si="286"/>
        <v>7</v>
      </c>
      <c r="AC168" s="435">
        <f t="shared" si="269"/>
        <v>7</v>
      </c>
      <c r="AD168" s="435">
        <f t="shared" si="270"/>
        <v>7</v>
      </c>
      <c r="AE168" s="435">
        <f t="shared" si="270"/>
        <v>7</v>
      </c>
      <c r="AF168" s="435">
        <f t="shared" si="270"/>
        <v>8</v>
      </c>
      <c r="AG168" s="435">
        <f t="shared" si="279"/>
        <v>8</v>
      </c>
      <c r="AH168" s="435">
        <f t="shared" si="279"/>
        <v>8</v>
      </c>
      <c r="AI168" s="435">
        <f t="shared" si="279"/>
        <v>9</v>
      </c>
      <c r="AJ168" s="435">
        <f t="shared" si="279"/>
        <v>9</v>
      </c>
      <c r="AK168" s="435">
        <f t="shared" si="292"/>
        <v>10</v>
      </c>
      <c r="AL168" s="435">
        <f t="shared" si="293"/>
        <v>10</v>
      </c>
      <c r="AM168" s="435">
        <f t="shared" si="287"/>
        <v>11</v>
      </c>
      <c r="AN168" s="435">
        <f t="shared" si="288"/>
        <v>11</v>
      </c>
      <c r="AO168" s="435">
        <f t="shared" si="300"/>
        <v>13</v>
      </c>
      <c r="AP168" s="435">
        <f t="shared" si="301"/>
        <v>13</v>
      </c>
      <c r="AQ168" s="435">
        <f t="shared" si="297"/>
        <v>15</v>
      </c>
      <c r="AR168" s="435">
        <f t="shared" si="298"/>
        <v>15</v>
      </c>
      <c r="AS168" s="435">
        <f t="shared" si="295"/>
        <v>18</v>
      </c>
      <c r="AT168" s="435">
        <f t="shared" si="296"/>
        <v>18</v>
      </c>
      <c r="BA168" s="493">
        <v>44996</v>
      </c>
      <c r="BB168" s="494">
        <v>2023</v>
      </c>
    </row>
    <row r="169" spans="25:54" x14ac:dyDescent="0.2">
      <c r="Y169" s="435">
        <v>160</v>
      </c>
      <c r="Z169" s="435">
        <f t="shared" si="217"/>
        <v>7</v>
      </c>
      <c r="AA169" s="435">
        <f t="shared" si="285"/>
        <v>7</v>
      </c>
      <c r="AB169" s="435">
        <f t="shared" si="286"/>
        <v>7</v>
      </c>
      <c r="AC169" s="435">
        <f t="shared" si="269"/>
        <v>7</v>
      </c>
      <c r="AD169" s="435">
        <f t="shared" si="270"/>
        <v>7</v>
      </c>
      <c r="AE169" s="435">
        <f t="shared" si="270"/>
        <v>7</v>
      </c>
      <c r="AF169" s="435">
        <f t="shared" si="270"/>
        <v>8</v>
      </c>
      <c r="AG169" s="435">
        <f t="shared" si="279"/>
        <v>8</v>
      </c>
      <c r="AH169" s="435">
        <f t="shared" si="279"/>
        <v>8</v>
      </c>
      <c r="AI169" s="435">
        <f t="shared" si="279"/>
        <v>9</v>
      </c>
      <c r="AJ169" s="435">
        <f t="shared" si="279"/>
        <v>9</v>
      </c>
      <c r="AK169" s="435">
        <f t="shared" si="292"/>
        <v>10</v>
      </c>
      <c r="AL169" s="435">
        <f t="shared" si="293"/>
        <v>10</v>
      </c>
      <c r="AM169" s="435">
        <f t="shared" si="287"/>
        <v>11</v>
      </c>
      <c r="AN169" s="435">
        <f t="shared" si="288"/>
        <v>11</v>
      </c>
      <c r="AO169" s="435">
        <f t="shared" si="300"/>
        <v>13</v>
      </c>
      <c r="AP169" s="435">
        <f t="shared" si="301"/>
        <v>13</v>
      </c>
      <c r="AQ169" s="435">
        <f t="shared" si="297"/>
        <v>15</v>
      </c>
      <c r="AR169" s="435">
        <f t="shared" si="298"/>
        <v>15</v>
      </c>
      <c r="AS169" s="435">
        <f t="shared" si="295"/>
        <v>18</v>
      </c>
      <c r="AT169" s="435">
        <f t="shared" si="296"/>
        <v>18</v>
      </c>
      <c r="BA169" s="493">
        <v>44997</v>
      </c>
      <c r="BB169" s="494">
        <v>2023</v>
      </c>
    </row>
    <row r="170" spans="25:54" x14ac:dyDescent="0.2">
      <c r="Y170" s="435">
        <v>161</v>
      </c>
      <c r="Z170" s="435">
        <f t="shared" si="217"/>
        <v>7</v>
      </c>
      <c r="AA170" s="435">
        <f t="shared" si="285"/>
        <v>7</v>
      </c>
      <c r="AB170" s="435">
        <f t="shared" si="286"/>
        <v>7</v>
      </c>
      <c r="AC170" s="435">
        <f t="shared" si="269"/>
        <v>7</v>
      </c>
      <c r="AD170" s="435">
        <f t="shared" si="270"/>
        <v>7</v>
      </c>
      <c r="AE170" s="435">
        <f t="shared" si="270"/>
        <v>7</v>
      </c>
      <c r="AF170" s="435">
        <f t="shared" si="270"/>
        <v>8</v>
      </c>
      <c r="AG170" s="435">
        <f t="shared" si="279"/>
        <v>8</v>
      </c>
      <c r="AH170" s="435">
        <f t="shared" si="279"/>
        <v>8</v>
      </c>
      <c r="AI170" s="435">
        <f t="shared" si="279"/>
        <v>9</v>
      </c>
      <c r="AJ170" s="435">
        <f t="shared" si="279"/>
        <v>9</v>
      </c>
      <c r="AK170" s="435">
        <f t="shared" si="292"/>
        <v>10</v>
      </c>
      <c r="AL170" s="435">
        <f t="shared" si="293"/>
        <v>10</v>
      </c>
      <c r="AM170" s="435">
        <f t="shared" si="287"/>
        <v>11</v>
      </c>
      <c r="AN170" s="435">
        <f t="shared" si="288"/>
        <v>11</v>
      </c>
      <c r="AO170" s="435">
        <f t="shared" si="300"/>
        <v>13</v>
      </c>
      <c r="AP170" s="435">
        <f t="shared" si="301"/>
        <v>13</v>
      </c>
      <c r="AQ170" s="435">
        <f t="shared" si="297"/>
        <v>15</v>
      </c>
      <c r="AR170" s="435">
        <f t="shared" si="298"/>
        <v>15</v>
      </c>
      <c r="AS170" s="435">
        <f t="shared" si="295"/>
        <v>18</v>
      </c>
      <c r="AT170" s="435">
        <f t="shared" si="296"/>
        <v>18</v>
      </c>
      <c r="BA170" s="493">
        <v>44998</v>
      </c>
      <c r="BB170" s="494">
        <v>2023</v>
      </c>
    </row>
    <row r="171" spans="25:54" x14ac:dyDescent="0.2">
      <c r="Y171" s="435">
        <v>162</v>
      </c>
      <c r="Z171" s="435">
        <f t="shared" si="217"/>
        <v>7</v>
      </c>
      <c r="AA171" s="435">
        <f t="shared" si="285"/>
        <v>7</v>
      </c>
      <c r="AB171" s="435">
        <f t="shared" si="286"/>
        <v>7</v>
      </c>
      <c r="AC171" s="435">
        <f t="shared" si="269"/>
        <v>7</v>
      </c>
      <c r="AD171" s="435">
        <f t="shared" si="270"/>
        <v>7</v>
      </c>
      <c r="AE171" s="435">
        <f t="shared" si="270"/>
        <v>7</v>
      </c>
      <c r="AF171" s="435">
        <f t="shared" si="270"/>
        <v>8</v>
      </c>
      <c r="AG171" s="435">
        <f t="shared" si="279"/>
        <v>8</v>
      </c>
      <c r="AH171" s="435">
        <f t="shared" si="279"/>
        <v>8</v>
      </c>
      <c r="AI171" s="435">
        <f t="shared" si="279"/>
        <v>9</v>
      </c>
      <c r="AJ171" s="435">
        <f t="shared" si="279"/>
        <v>9</v>
      </c>
      <c r="AK171" s="435">
        <f t="shared" si="292"/>
        <v>10</v>
      </c>
      <c r="AL171" s="435">
        <f t="shared" si="293"/>
        <v>10</v>
      </c>
      <c r="AM171" s="435">
        <f t="shared" si="287"/>
        <v>11</v>
      </c>
      <c r="AN171" s="435">
        <f t="shared" si="288"/>
        <v>11</v>
      </c>
      <c r="AO171" s="435">
        <f t="shared" si="300"/>
        <v>13</v>
      </c>
      <c r="AP171" s="435">
        <f t="shared" si="301"/>
        <v>13</v>
      </c>
      <c r="AQ171" s="435">
        <f t="shared" si="297"/>
        <v>15</v>
      </c>
      <c r="AR171" s="435">
        <f t="shared" si="298"/>
        <v>15</v>
      </c>
      <c r="AS171" s="435">
        <f t="shared" si="295"/>
        <v>18</v>
      </c>
      <c r="AT171" s="435">
        <f t="shared" si="296"/>
        <v>18</v>
      </c>
      <c r="BA171" s="493">
        <v>44999</v>
      </c>
      <c r="BB171" s="494">
        <v>2023</v>
      </c>
    </row>
    <row r="172" spans="25:54" x14ac:dyDescent="0.2">
      <c r="Y172" s="435">
        <v>163</v>
      </c>
      <c r="Z172" s="435">
        <f t="shared" si="217"/>
        <v>7</v>
      </c>
      <c r="AA172" s="435">
        <f t="shared" si="285"/>
        <v>7</v>
      </c>
      <c r="AB172" s="435">
        <f t="shared" si="286"/>
        <v>7</v>
      </c>
      <c r="AC172" s="435">
        <f t="shared" si="269"/>
        <v>7</v>
      </c>
      <c r="AD172" s="435">
        <f t="shared" si="270"/>
        <v>7</v>
      </c>
      <c r="AE172" s="435">
        <f t="shared" si="270"/>
        <v>7</v>
      </c>
      <c r="AF172" s="435">
        <f t="shared" si="270"/>
        <v>8</v>
      </c>
      <c r="AG172" s="435">
        <f t="shared" si="279"/>
        <v>8</v>
      </c>
      <c r="AH172" s="435">
        <f t="shared" si="279"/>
        <v>8</v>
      </c>
      <c r="AI172" s="435">
        <f t="shared" si="279"/>
        <v>9</v>
      </c>
      <c r="AJ172" s="435">
        <f t="shared" si="279"/>
        <v>9</v>
      </c>
      <c r="AK172" s="435">
        <f t="shared" si="292"/>
        <v>10</v>
      </c>
      <c r="AL172" s="435">
        <f t="shared" si="293"/>
        <v>10</v>
      </c>
      <c r="AM172" s="435">
        <f t="shared" si="287"/>
        <v>11</v>
      </c>
      <c r="AN172" s="435">
        <f t="shared" si="288"/>
        <v>11</v>
      </c>
      <c r="AO172" s="435">
        <f t="shared" si="300"/>
        <v>13</v>
      </c>
      <c r="AP172" s="435">
        <f t="shared" si="301"/>
        <v>13</v>
      </c>
      <c r="AQ172" s="435">
        <f t="shared" si="297"/>
        <v>15</v>
      </c>
      <c r="AR172" s="435">
        <f t="shared" si="298"/>
        <v>15</v>
      </c>
      <c r="AS172" s="437">
        <f t="shared" ref="AS172:AT172" si="302">AS170+1</f>
        <v>19</v>
      </c>
      <c r="AT172" s="437">
        <f t="shared" si="302"/>
        <v>19</v>
      </c>
      <c r="BA172" s="493">
        <v>45000</v>
      </c>
      <c r="BB172" s="494">
        <v>2023</v>
      </c>
    </row>
    <row r="173" spans="25:54" x14ac:dyDescent="0.2">
      <c r="Y173" s="435">
        <v>164</v>
      </c>
      <c r="Z173" s="435">
        <f t="shared" si="217"/>
        <v>7</v>
      </c>
      <c r="AA173" s="435">
        <f t="shared" si="285"/>
        <v>7</v>
      </c>
      <c r="AB173" s="435">
        <f t="shared" si="286"/>
        <v>7</v>
      </c>
      <c r="AC173" s="435">
        <f t="shared" si="269"/>
        <v>7</v>
      </c>
      <c r="AD173" s="435">
        <f t="shared" si="270"/>
        <v>7</v>
      </c>
      <c r="AE173" s="435">
        <f t="shared" si="270"/>
        <v>7</v>
      </c>
      <c r="AF173" s="435">
        <f t="shared" si="270"/>
        <v>8</v>
      </c>
      <c r="AG173" s="435">
        <f t="shared" si="279"/>
        <v>8</v>
      </c>
      <c r="AH173" s="435">
        <f t="shared" si="279"/>
        <v>8</v>
      </c>
      <c r="AI173" s="435">
        <f t="shared" si="279"/>
        <v>9</v>
      </c>
      <c r="AJ173" s="435">
        <f t="shared" si="279"/>
        <v>9</v>
      </c>
      <c r="AK173" s="435">
        <f t="shared" si="292"/>
        <v>10</v>
      </c>
      <c r="AL173" s="435">
        <f t="shared" si="293"/>
        <v>10</v>
      </c>
      <c r="AM173" s="435">
        <f t="shared" si="287"/>
        <v>11</v>
      </c>
      <c r="AN173" s="435">
        <f t="shared" si="288"/>
        <v>11</v>
      </c>
      <c r="AO173" s="435">
        <f t="shared" si="300"/>
        <v>13</v>
      </c>
      <c r="AP173" s="435">
        <f t="shared" si="301"/>
        <v>13</v>
      </c>
      <c r="AQ173" s="435">
        <f t="shared" si="297"/>
        <v>15</v>
      </c>
      <c r="AR173" s="435">
        <f t="shared" si="298"/>
        <v>15</v>
      </c>
      <c r="AS173" s="435">
        <f t="shared" ref="AS173:AS180" si="303">AS172</f>
        <v>19</v>
      </c>
      <c r="AT173" s="435">
        <f t="shared" ref="AT173:AT180" si="304">AT172</f>
        <v>19</v>
      </c>
      <c r="BA173" s="493">
        <v>45001</v>
      </c>
      <c r="BB173" s="494">
        <v>2023</v>
      </c>
    </row>
    <row r="174" spans="25:54" x14ac:dyDescent="0.2">
      <c r="Y174" s="435">
        <v>165</v>
      </c>
      <c r="Z174" s="435">
        <f t="shared" si="217"/>
        <v>7</v>
      </c>
      <c r="AA174" s="435">
        <f t="shared" si="285"/>
        <v>7</v>
      </c>
      <c r="AB174" s="435">
        <f t="shared" si="286"/>
        <v>7</v>
      </c>
      <c r="AC174" s="435">
        <f t="shared" si="269"/>
        <v>7</v>
      </c>
      <c r="AD174" s="435">
        <f t="shared" si="270"/>
        <v>7</v>
      </c>
      <c r="AE174" s="435">
        <f t="shared" si="270"/>
        <v>7</v>
      </c>
      <c r="AF174" s="435">
        <f t="shared" si="270"/>
        <v>8</v>
      </c>
      <c r="AG174" s="435">
        <f t="shared" ref="AG174:AG177" si="305">AG173</f>
        <v>8</v>
      </c>
      <c r="AH174" s="435">
        <f t="shared" ref="AH174:AJ180" si="306">AH173</f>
        <v>8</v>
      </c>
      <c r="AI174" s="435">
        <f t="shared" si="306"/>
        <v>9</v>
      </c>
      <c r="AJ174" s="435">
        <f t="shared" si="306"/>
        <v>9</v>
      </c>
      <c r="AK174" s="435">
        <f t="shared" si="292"/>
        <v>10</v>
      </c>
      <c r="AL174" s="435">
        <f t="shared" si="293"/>
        <v>10</v>
      </c>
      <c r="AM174" s="435">
        <f t="shared" si="287"/>
        <v>11</v>
      </c>
      <c r="AN174" s="435">
        <f t="shared" si="288"/>
        <v>11</v>
      </c>
      <c r="AO174" s="435">
        <f t="shared" si="300"/>
        <v>13</v>
      </c>
      <c r="AP174" s="435">
        <f t="shared" si="301"/>
        <v>13</v>
      </c>
      <c r="AQ174" s="435">
        <f t="shared" si="297"/>
        <v>15</v>
      </c>
      <c r="AR174" s="435">
        <f t="shared" si="298"/>
        <v>15</v>
      </c>
      <c r="AS174" s="435">
        <f t="shared" si="303"/>
        <v>19</v>
      </c>
      <c r="AT174" s="435">
        <f t="shared" si="304"/>
        <v>19</v>
      </c>
      <c r="BA174" s="493">
        <v>45002</v>
      </c>
      <c r="BB174" s="494">
        <v>2023</v>
      </c>
    </row>
    <row r="175" spans="25:54" x14ac:dyDescent="0.2">
      <c r="Y175" s="435">
        <v>166</v>
      </c>
      <c r="Z175" s="435">
        <f t="shared" si="217"/>
        <v>7</v>
      </c>
      <c r="AA175" s="435">
        <f t="shared" si="285"/>
        <v>7</v>
      </c>
      <c r="AB175" s="435">
        <f t="shared" si="286"/>
        <v>7</v>
      </c>
      <c r="AC175" s="435">
        <f t="shared" si="269"/>
        <v>7</v>
      </c>
      <c r="AD175" s="435">
        <f t="shared" si="270"/>
        <v>7</v>
      </c>
      <c r="AE175" s="435">
        <f t="shared" si="270"/>
        <v>7</v>
      </c>
      <c r="AF175" s="435">
        <f t="shared" si="270"/>
        <v>8</v>
      </c>
      <c r="AG175" s="435">
        <f t="shared" si="305"/>
        <v>8</v>
      </c>
      <c r="AH175" s="435">
        <f t="shared" si="306"/>
        <v>8</v>
      </c>
      <c r="AI175" s="435">
        <f t="shared" si="306"/>
        <v>9</v>
      </c>
      <c r="AJ175" s="435">
        <f t="shared" si="306"/>
        <v>9</v>
      </c>
      <c r="AK175" s="435">
        <f t="shared" si="292"/>
        <v>10</v>
      </c>
      <c r="AL175" s="435">
        <f t="shared" si="293"/>
        <v>10</v>
      </c>
      <c r="AM175" s="437">
        <f t="shared" ref="AM175:AN175" si="307">AM173+1</f>
        <v>12</v>
      </c>
      <c r="AN175" s="437">
        <f t="shared" si="307"/>
        <v>12</v>
      </c>
      <c r="AO175" s="435">
        <f t="shared" si="300"/>
        <v>13</v>
      </c>
      <c r="AP175" s="435">
        <f t="shared" si="301"/>
        <v>13</v>
      </c>
      <c r="AQ175" s="437">
        <f t="shared" ref="AQ175:AR175" si="308">AQ173+1</f>
        <v>16</v>
      </c>
      <c r="AR175" s="437">
        <f t="shared" si="308"/>
        <v>16</v>
      </c>
      <c r="AS175" s="435">
        <f t="shared" si="303"/>
        <v>19</v>
      </c>
      <c r="AT175" s="435">
        <f t="shared" si="304"/>
        <v>19</v>
      </c>
      <c r="BA175" s="493">
        <v>45003</v>
      </c>
      <c r="BB175" s="494">
        <v>2023</v>
      </c>
    </row>
    <row r="176" spans="25:54" x14ac:dyDescent="0.2">
      <c r="Y176" s="435">
        <v>167</v>
      </c>
      <c r="Z176" s="435">
        <f t="shared" si="217"/>
        <v>7</v>
      </c>
      <c r="AA176" s="435">
        <f t="shared" si="285"/>
        <v>7</v>
      </c>
      <c r="AB176" s="435">
        <f t="shared" si="286"/>
        <v>7</v>
      </c>
      <c r="AC176" s="435">
        <f t="shared" si="269"/>
        <v>7</v>
      </c>
      <c r="AD176" s="435">
        <f t="shared" si="270"/>
        <v>7</v>
      </c>
      <c r="AE176" s="435">
        <f t="shared" si="270"/>
        <v>7</v>
      </c>
      <c r="AF176" s="435">
        <f t="shared" si="270"/>
        <v>8</v>
      </c>
      <c r="AG176" s="435">
        <f t="shared" si="305"/>
        <v>8</v>
      </c>
      <c r="AH176" s="435">
        <f t="shared" si="306"/>
        <v>8</v>
      </c>
      <c r="AI176" s="435">
        <f t="shared" si="306"/>
        <v>9</v>
      </c>
      <c r="AJ176" s="435">
        <f t="shared" si="306"/>
        <v>9</v>
      </c>
      <c r="AK176" s="435">
        <f t="shared" si="292"/>
        <v>10</v>
      </c>
      <c r="AL176" s="435">
        <f t="shared" si="293"/>
        <v>10</v>
      </c>
      <c r="AM176" s="435">
        <f t="shared" ref="AM176:AM189" si="309">AM175</f>
        <v>12</v>
      </c>
      <c r="AN176" s="435">
        <f t="shared" ref="AN176:AN189" si="310">AN175</f>
        <v>12</v>
      </c>
      <c r="AO176" s="435">
        <f t="shared" si="300"/>
        <v>13</v>
      </c>
      <c r="AP176" s="435">
        <f t="shared" si="301"/>
        <v>13</v>
      </c>
      <c r="AQ176" s="435">
        <f t="shared" ref="AQ176:AQ185" si="311">AQ175</f>
        <v>16</v>
      </c>
      <c r="AR176" s="435">
        <f t="shared" ref="AR176:AR185" si="312">AR175</f>
        <v>16</v>
      </c>
      <c r="AS176" s="435">
        <f t="shared" si="303"/>
        <v>19</v>
      </c>
      <c r="AT176" s="435">
        <f t="shared" si="304"/>
        <v>19</v>
      </c>
      <c r="BA176" s="493">
        <v>45004</v>
      </c>
      <c r="BB176" s="494">
        <v>2023</v>
      </c>
    </row>
    <row r="177" spans="25:54" x14ac:dyDescent="0.2">
      <c r="Y177" s="435">
        <v>168</v>
      </c>
      <c r="Z177" s="435">
        <f t="shared" si="217"/>
        <v>7</v>
      </c>
      <c r="AA177" s="435">
        <f t="shared" si="285"/>
        <v>7</v>
      </c>
      <c r="AB177" s="435">
        <f t="shared" si="286"/>
        <v>7</v>
      </c>
      <c r="AC177" s="437">
        <f>AC175+1</f>
        <v>8</v>
      </c>
      <c r="AD177" s="437">
        <f>AD175+1</f>
        <v>8</v>
      </c>
      <c r="AE177" s="437">
        <f>AE175+1</f>
        <v>8</v>
      </c>
      <c r="AF177" s="435">
        <f t="shared" ref="AF177" si="313">AF176</f>
        <v>8</v>
      </c>
      <c r="AG177" s="435">
        <f t="shared" si="305"/>
        <v>8</v>
      </c>
      <c r="AH177" s="435">
        <f t="shared" si="306"/>
        <v>8</v>
      </c>
      <c r="AI177" s="435">
        <f t="shared" si="306"/>
        <v>9</v>
      </c>
      <c r="AJ177" s="435">
        <f t="shared" si="306"/>
        <v>9</v>
      </c>
      <c r="AK177" s="435">
        <f t="shared" si="292"/>
        <v>10</v>
      </c>
      <c r="AL177" s="435">
        <f t="shared" si="293"/>
        <v>10</v>
      </c>
      <c r="AM177" s="435">
        <f t="shared" si="309"/>
        <v>12</v>
      </c>
      <c r="AN177" s="435">
        <f t="shared" si="310"/>
        <v>12</v>
      </c>
      <c r="AO177" s="435">
        <f t="shared" si="300"/>
        <v>13</v>
      </c>
      <c r="AP177" s="435">
        <f t="shared" si="301"/>
        <v>13</v>
      </c>
      <c r="AQ177" s="435">
        <f t="shared" si="311"/>
        <v>16</v>
      </c>
      <c r="AR177" s="435">
        <f t="shared" si="312"/>
        <v>16</v>
      </c>
      <c r="AS177" s="435">
        <f t="shared" si="303"/>
        <v>19</v>
      </c>
      <c r="AT177" s="435">
        <f t="shared" si="304"/>
        <v>19</v>
      </c>
      <c r="BA177" s="493">
        <v>45005</v>
      </c>
      <c r="BB177" s="494">
        <v>2023</v>
      </c>
    </row>
    <row r="178" spans="25:54" x14ac:dyDescent="0.2">
      <c r="Y178" s="435">
        <v>169</v>
      </c>
      <c r="Z178" s="435">
        <f t="shared" si="217"/>
        <v>7</v>
      </c>
      <c r="AA178" s="435">
        <f t="shared" si="285"/>
        <v>7</v>
      </c>
      <c r="AB178" s="435">
        <f t="shared" si="286"/>
        <v>7</v>
      </c>
      <c r="AC178" s="435">
        <f t="shared" ref="AC178:AC200" si="314">AC177</f>
        <v>8</v>
      </c>
      <c r="AD178" s="435">
        <f t="shared" ref="AD178:AF200" si="315">AD177</f>
        <v>8</v>
      </c>
      <c r="AE178" s="435">
        <f t="shared" si="315"/>
        <v>8</v>
      </c>
      <c r="AF178" s="437">
        <f>AF176+1</f>
        <v>9</v>
      </c>
      <c r="AG178" s="437">
        <f t="shared" ref="AG178:AH178" si="316">AG176+1</f>
        <v>9</v>
      </c>
      <c r="AH178" s="437">
        <f t="shared" si="316"/>
        <v>9</v>
      </c>
      <c r="AI178" s="435">
        <f t="shared" si="306"/>
        <v>9</v>
      </c>
      <c r="AJ178" s="435">
        <f t="shared" si="306"/>
        <v>9</v>
      </c>
      <c r="AK178" s="435">
        <f t="shared" si="292"/>
        <v>10</v>
      </c>
      <c r="AL178" s="435">
        <f t="shared" si="293"/>
        <v>10</v>
      </c>
      <c r="AM178" s="435">
        <f t="shared" si="309"/>
        <v>12</v>
      </c>
      <c r="AN178" s="435">
        <f t="shared" si="310"/>
        <v>12</v>
      </c>
      <c r="AO178" s="435">
        <f t="shared" si="300"/>
        <v>13</v>
      </c>
      <c r="AP178" s="435">
        <f t="shared" si="301"/>
        <v>13</v>
      </c>
      <c r="AQ178" s="435">
        <f t="shared" si="311"/>
        <v>16</v>
      </c>
      <c r="AR178" s="435">
        <f t="shared" si="312"/>
        <v>16</v>
      </c>
      <c r="AS178" s="435">
        <f t="shared" si="303"/>
        <v>19</v>
      </c>
      <c r="AT178" s="435">
        <f t="shared" si="304"/>
        <v>19</v>
      </c>
      <c r="BA178" s="493">
        <v>45006</v>
      </c>
      <c r="BB178" s="494">
        <v>2023</v>
      </c>
    </row>
    <row r="179" spans="25:54" x14ac:dyDescent="0.2">
      <c r="Y179" s="435">
        <v>170</v>
      </c>
      <c r="Z179" s="435">
        <f t="shared" si="217"/>
        <v>7</v>
      </c>
      <c r="AA179" s="435">
        <f t="shared" si="285"/>
        <v>7</v>
      </c>
      <c r="AB179" s="435">
        <f t="shared" si="286"/>
        <v>7</v>
      </c>
      <c r="AC179" s="435">
        <f t="shared" si="314"/>
        <v>8</v>
      </c>
      <c r="AD179" s="435">
        <f t="shared" si="315"/>
        <v>8</v>
      </c>
      <c r="AE179" s="435">
        <f t="shared" si="315"/>
        <v>8</v>
      </c>
      <c r="AF179" s="435">
        <f>AF178</f>
        <v>9</v>
      </c>
      <c r="AG179" s="435">
        <f t="shared" ref="AG179:AJ194" si="317">AG178</f>
        <v>9</v>
      </c>
      <c r="AH179" s="435">
        <f t="shared" si="317"/>
        <v>9</v>
      </c>
      <c r="AI179" s="435">
        <f t="shared" si="306"/>
        <v>9</v>
      </c>
      <c r="AJ179" s="435">
        <f t="shared" si="306"/>
        <v>9</v>
      </c>
      <c r="AK179" s="435">
        <f t="shared" si="292"/>
        <v>10</v>
      </c>
      <c r="AL179" s="435">
        <f t="shared" si="293"/>
        <v>10</v>
      </c>
      <c r="AM179" s="435">
        <f t="shared" si="309"/>
        <v>12</v>
      </c>
      <c r="AN179" s="435">
        <f t="shared" si="310"/>
        <v>12</v>
      </c>
      <c r="AO179" s="437">
        <f t="shared" ref="AO179:AP179" si="318">AO177+1</f>
        <v>14</v>
      </c>
      <c r="AP179" s="437">
        <f t="shared" si="318"/>
        <v>14</v>
      </c>
      <c r="AQ179" s="435">
        <f t="shared" si="311"/>
        <v>16</v>
      </c>
      <c r="AR179" s="435">
        <f t="shared" si="312"/>
        <v>16</v>
      </c>
      <c r="AS179" s="435">
        <f t="shared" si="303"/>
        <v>19</v>
      </c>
      <c r="AT179" s="435">
        <f t="shared" si="304"/>
        <v>19</v>
      </c>
      <c r="BA179" s="493">
        <v>45007</v>
      </c>
      <c r="BB179" s="494">
        <v>2023</v>
      </c>
    </row>
    <row r="180" spans="25:54" x14ac:dyDescent="0.2">
      <c r="Y180" s="435">
        <v>171</v>
      </c>
      <c r="Z180" s="435">
        <f t="shared" si="217"/>
        <v>7</v>
      </c>
      <c r="AA180" s="435">
        <f t="shared" si="285"/>
        <v>7</v>
      </c>
      <c r="AB180" s="435">
        <f t="shared" si="286"/>
        <v>7</v>
      </c>
      <c r="AC180" s="435">
        <f t="shared" si="314"/>
        <v>8</v>
      </c>
      <c r="AD180" s="435">
        <f t="shared" si="315"/>
        <v>8</v>
      </c>
      <c r="AE180" s="435">
        <f t="shared" si="315"/>
        <v>8</v>
      </c>
      <c r="AF180" s="435">
        <f t="shared" si="315"/>
        <v>9</v>
      </c>
      <c r="AG180" s="435">
        <f t="shared" si="317"/>
        <v>9</v>
      </c>
      <c r="AH180" s="435">
        <f t="shared" si="317"/>
        <v>9</v>
      </c>
      <c r="AI180" s="435">
        <f t="shared" si="306"/>
        <v>9</v>
      </c>
      <c r="AJ180" s="435">
        <f t="shared" si="306"/>
        <v>9</v>
      </c>
      <c r="AK180" s="437">
        <f t="shared" ref="AK180:AL180" si="319">AK178+1</f>
        <v>11</v>
      </c>
      <c r="AL180" s="437">
        <f t="shared" si="319"/>
        <v>11</v>
      </c>
      <c r="AM180" s="435">
        <f t="shared" si="309"/>
        <v>12</v>
      </c>
      <c r="AN180" s="435">
        <f t="shared" si="310"/>
        <v>12</v>
      </c>
      <c r="AO180" s="435">
        <f t="shared" ref="AO180:AO191" si="320">AO179</f>
        <v>14</v>
      </c>
      <c r="AP180" s="435">
        <f t="shared" ref="AP180:AP191" si="321">AP179</f>
        <v>14</v>
      </c>
      <c r="AQ180" s="435">
        <f t="shared" si="311"/>
        <v>16</v>
      </c>
      <c r="AR180" s="435">
        <f t="shared" si="312"/>
        <v>16</v>
      </c>
      <c r="AS180" s="435">
        <f t="shared" si="303"/>
        <v>19</v>
      </c>
      <c r="AT180" s="435">
        <f t="shared" si="304"/>
        <v>19</v>
      </c>
      <c r="BA180" s="493">
        <v>45008</v>
      </c>
      <c r="BB180" s="494">
        <v>2023</v>
      </c>
    </row>
    <row r="181" spans="25:54" x14ac:dyDescent="0.2">
      <c r="Y181" s="435">
        <v>172</v>
      </c>
      <c r="Z181" s="435">
        <f t="shared" si="217"/>
        <v>7</v>
      </c>
      <c r="AA181" s="435">
        <f t="shared" si="285"/>
        <v>7</v>
      </c>
      <c r="AB181" s="435">
        <f t="shared" si="286"/>
        <v>7</v>
      </c>
      <c r="AC181" s="435">
        <f t="shared" si="314"/>
        <v>8</v>
      </c>
      <c r="AD181" s="435">
        <f t="shared" si="315"/>
        <v>8</v>
      </c>
      <c r="AE181" s="435">
        <f t="shared" si="315"/>
        <v>8</v>
      </c>
      <c r="AF181" s="435">
        <f t="shared" si="315"/>
        <v>9</v>
      </c>
      <c r="AG181" s="435">
        <f t="shared" si="317"/>
        <v>9</v>
      </c>
      <c r="AH181" s="435">
        <f t="shared" si="317"/>
        <v>9</v>
      </c>
      <c r="AI181" s="437">
        <f t="shared" ref="AI181:AJ181" si="322">AI179+1</f>
        <v>10</v>
      </c>
      <c r="AJ181" s="437">
        <f t="shared" si="322"/>
        <v>10</v>
      </c>
      <c r="AK181" s="435">
        <f t="shared" ref="AK181:AK196" si="323">AK180</f>
        <v>11</v>
      </c>
      <c r="AL181" s="435">
        <f t="shared" ref="AL181:AL196" si="324">AL180</f>
        <v>11</v>
      </c>
      <c r="AM181" s="435">
        <f t="shared" si="309"/>
        <v>12</v>
      </c>
      <c r="AN181" s="435">
        <f t="shared" si="310"/>
        <v>12</v>
      </c>
      <c r="AO181" s="435">
        <f t="shared" si="320"/>
        <v>14</v>
      </c>
      <c r="AP181" s="435">
        <f t="shared" si="321"/>
        <v>14</v>
      </c>
      <c r="AQ181" s="435">
        <f t="shared" si="311"/>
        <v>16</v>
      </c>
      <c r="AR181" s="435">
        <f t="shared" si="312"/>
        <v>16</v>
      </c>
      <c r="AS181" s="437">
        <f t="shared" ref="AS181:AT181" si="325">AS179+1</f>
        <v>20</v>
      </c>
      <c r="AT181" s="437">
        <f t="shared" si="325"/>
        <v>20</v>
      </c>
      <c r="BA181" s="493">
        <v>45009</v>
      </c>
      <c r="BB181" s="494">
        <v>2023</v>
      </c>
    </row>
    <row r="182" spans="25:54" x14ac:dyDescent="0.2">
      <c r="Y182" s="435">
        <v>173</v>
      </c>
      <c r="Z182" s="435">
        <f t="shared" si="217"/>
        <v>7</v>
      </c>
      <c r="AA182" s="435">
        <f t="shared" si="285"/>
        <v>7</v>
      </c>
      <c r="AB182" s="435">
        <f t="shared" si="286"/>
        <v>7</v>
      </c>
      <c r="AC182" s="435">
        <f t="shared" si="314"/>
        <v>8</v>
      </c>
      <c r="AD182" s="435">
        <f t="shared" si="315"/>
        <v>8</v>
      </c>
      <c r="AE182" s="435">
        <f t="shared" si="315"/>
        <v>8</v>
      </c>
      <c r="AF182" s="435">
        <f t="shared" si="315"/>
        <v>9</v>
      </c>
      <c r="AG182" s="435">
        <f t="shared" si="317"/>
        <v>9</v>
      </c>
      <c r="AH182" s="435">
        <f t="shared" si="317"/>
        <v>9</v>
      </c>
      <c r="AI182" s="435">
        <f t="shared" si="317"/>
        <v>10</v>
      </c>
      <c r="AJ182" s="435">
        <f t="shared" si="317"/>
        <v>10</v>
      </c>
      <c r="AK182" s="435">
        <f t="shared" si="323"/>
        <v>11</v>
      </c>
      <c r="AL182" s="435">
        <f t="shared" si="324"/>
        <v>11</v>
      </c>
      <c r="AM182" s="435">
        <f t="shared" si="309"/>
        <v>12</v>
      </c>
      <c r="AN182" s="435">
        <f t="shared" si="310"/>
        <v>12</v>
      </c>
      <c r="AO182" s="435">
        <f t="shared" si="320"/>
        <v>14</v>
      </c>
      <c r="AP182" s="435">
        <f t="shared" si="321"/>
        <v>14</v>
      </c>
      <c r="AQ182" s="435">
        <f t="shared" si="311"/>
        <v>16</v>
      </c>
      <c r="AR182" s="435">
        <f t="shared" si="312"/>
        <v>16</v>
      </c>
      <c r="AS182" s="435">
        <f t="shared" ref="AS182:AS189" si="326">AS181</f>
        <v>20</v>
      </c>
      <c r="AT182" s="435">
        <f t="shared" ref="AT182:AT189" si="327">AT181</f>
        <v>20</v>
      </c>
      <c r="BA182" s="493">
        <v>45010</v>
      </c>
      <c r="BB182" s="494">
        <v>2023</v>
      </c>
    </row>
    <row r="183" spans="25:54" x14ac:dyDescent="0.2">
      <c r="Y183" s="435">
        <v>174</v>
      </c>
      <c r="Z183" s="435">
        <f t="shared" si="217"/>
        <v>7</v>
      </c>
      <c r="AA183" s="435">
        <f t="shared" si="285"/>
        <v>7</v>
      </c>
      <c r="AB183" s="435">
        <f t="shared" si="286"/>
        <v>7</v>
      </c>
      <c r="AC183" s="435">
        <f t="shared" si="314"/>
        <v>8</v>
      </c>
      <c r="AD183" s="435">
        <f t="shared" si="315"/>
        <v>8</v>
      </c>
      <c r="AE183" s="435">
        <f t="shared" si="315"/>
        <v>8</v>
      </c>
      <c r="AF183" s="435">
        <f t="shared" si="315"/>
        <v>9</v>
      </c>
      <c r="AG183" s="435">
        <f t="shared" si="317"/>
        <v>9</v>
      </c>
      <c r="AH183" s="435">
        <f t="shared" si="317"/>
        <v>9</v>
      </c>
      <c r="AI183" s="435">
        <f t="shared" si="317"/>
        <v>10</v>
      </c>
      <c r="AJ183" s="435">
        <f t="shared" si="317"/>
        <v>10</v>
      </c>
      <c r="AK183" s="435">
        <f t="shared" si="323"/>
        <v>11</v>
      </c>
      <c r="AL183" s="435">
        <f t="shared" si="324"/>
        <v>11</v>
      </c>
      <c r="AM183" s="435">
        <f t="shared" si="309"/>
        <v>12</v>
      </c>
      <c r="AN183" s="435">
        <f t="shared" si="310"/>
        <v>12</v>
      </c>
      <c r="AO183" s="435">
        <f t="shared" si="320"/>
        <v>14</v>
      </c>
      <c r="AP183" s="435">
        <f t="shared" si="321"/>
        <v>14</v>
      </c>
      <c r="AQ183" s="435">
        <f t="shared" si="311"/>
        <v>16</v>
      </c>
      <c r="AR183" s="435">
        <f t="shared" si="312"/>
        <v>16</v>
      </c>
      <c r="AS183" s="435">
        <f t="shared" si="326"/>
        <v>20</v>
      </c>
      <c r="AT183" s="435">
        <f t="shared" si="327"/>
        <v>20</v>
      </c>
      <c r="BA183" s="493">
        <v>45011</v>
      </c>
      <c r="BB183" s="494">
        <v>2023</v>
      </c>
    </row>
    <row r="184" spans="25:54" x14ac:dyDescent="0.2">
      <c r="Y184" s="435">
        <v>175</v>
      </c>
      <c r="Z184" s="435">
        <f t="shared" si="217"/>
        <v>7</v>
      </c>
      <c r="AA184" s="435">
        <f t="shared" si="285"/>
        <v>7</v>
      </c>
      <c r="AB184" s="435">
        <f t="shared" si="286"/>
        <v>7</v>
      </c>
      <c r="AC184" s="435">
        <f t="shared" si="314"/>
        <v>8</v>
      </c>
      <c r="AD184" s="435">
        <f t="shared" si="315"/>
        <v>8</v>
      </c>
      <c r="AE184" s="435">
        <f t="shared" si="315"/>
        <v>8</v>
      </c>
      <c r="AF184" s="435">
        <f t="shared" si="315"/>
        <v>9</v>
      </c>
      <c r="AG184" s="435">
        <f t="shared" si="317"/>
        <v>9</v>
      </c>
      <c r="AH184" s="435">
        <f t="shared" si="317"/>
        <v>9</v>
      </c>
      <c r="AI184" s="435">
        <f t="shared" si="317"/>
        <v>10</v>
      </c>
      <c r="AJ184" s="435">
        <f t="shared" si="317"/>
        <v>10</v>
      </c>
      <c r="AK184" s="435">
        <f t="shared" si="323"/>
        <v>11</v>
      </c>
      <c r="AL184" s="435">
        <f t="shared" si="324"/>
        <v>11</v>
      </c>
      <c r="AM184" s="435">
        <f t="shared" si="309"/>
        <v>12</v>
      </c>
      <c r="AN184" s="435">
        <f t="shared" si="310"/>
        <v>12</v>
      </c>
      <c r="AO184" s="435">
        <f t="shared" si="320"/>
        <v>14</v>
      </c>
      <c r="AP184" s="435">
        <f t="shared" si="321"/>
        <v>14</v>
      </c>
      <c r="AQ184" s="435">
        <f t="shared" si="311"/>
        <v>16</v>
      </c>
      <c r="AR184" s="435">
        <f t="shared" si="312"/>
        <v>16</v>
      </c>
      <c r="AS184" s="435">
        <f t="shared" si="326"/>
        <v>20</v>
      </c>
      <c r="AT184" s="435">
        <f t="shared" si="327"/>
        <v>20</v>
      </c>
      <c r="BA184" s="493">
        <v>45012</v>
      </c>
      <c r="BB184" s="494">
        <v>2023</v>
      </c>
    </row>
    <row r="185" spans="25:54" x14ac:dyDescent="0.2">
      <c r="Y185" s="435">
        <v>176</v>
      </c>
      <c r="Z185" s="437">
        <f t="shared" ref="Z185" si="328">Z184+1</f>
        <v>8</v>
      </c>
      <c r="AA185" s="437">
        <f t="shared" ref="AA185" si="329">AA184+1</f>
        <v>8</v>
      </c>
      <c r="AB185" s="437">
        <f t="shared" ref="AB185" si="330">AB184+1</f>
        <v>8</v>
      </c>
      <c r="AC185" s="435">
        <f t="shared" si="314"/>
        <v>8</v>
      </c>
      <c r="AD185" s="435">
        <f t="shared" si="315"/>
        <v>8</v>
      </c>
      <c r="AE185" s="435">
        <f t="shared" si="315"/>
        <v>8</v>
      </c>
      <c r="AF185" s="435">
        <f t="shared" si="315"/>
        <v>9</v>
      </c>
      <c r="AG185" s="435">
        <f t="shared" si="317"/>
        <v>9</v>
      </c>
      <c r="AH185" s="435">
        <f t="shared" si="317"/>
        <v>9</v>
      </c>
      <c r="AI185" s="435">
        <f t="shared" si="317"/>
        <v>10</v>
      </c>
      <c r="AJ185" s="435">
        <f t="shared" si="317"/>
        <v>10</v>
      </c>
      <c r="AK185" s="435">
        <f t="shared" si="323"/>
        <v>11</v>
      </c>
      <c r="AL185" s="435">
        <f t="shared" si="324"/>
        <v>11</v>
      </c>
      <c r="AM185" s="435">
        <f t="shared" si="309"/>
        <v>12</v>
      </c>
      <c r="AN185" s="435">
        <f t="shared" si="310"/>
        <v>12</v>
      </c>
      <c r="AO185" s="435">
        <f t="shared" si="320"/>
        <v>14</v>
      </c>
      <c r="AP185" s="435">
        <f t="shared" si="321"/>
        <v>14</v>
      </c>
      <c r="AQ185" s="435">
        <f t="shared" si="311"/>
        <v>16</v>
      </c>
      <c r="AR185" s="435">
        <f t="shared" si="312"/>
        <v>16</v>
      </c>
      <c r="AS185" s="435">
        <f t="shared" si="326"/>
        <v>20</v>
      </c>
      <c r="AT185" s="435">
        <f t="shared" si="327"/>
        <v>20</v>
      </c>
      <c r="BA185" s="493">
        <v>45013</v>
      </c>
      <c r="BB185" s="494">
        <v>2023</v>
      </c>
    </row>
    <row r="186" spans="25:54" x14ac:dyDescent="0.2">
      <c r="Y186" s="435">
        <v>177</v>
      </c>
      <c r="Z186" s="435">
        <f t="shared" ref="Z186" si="331">Z185</f>
        <v>8</v>
      </c>
      <c r="AA186" s="435">
        <f t="shared" ref="AA186:AA209" si="332">AA185</f>
        <v>8</v>
      </c>
      <c r="AB186" s="435">
        <f t="shared" ref="AB186:AB209" si="333">AB185</f>
        <v>8</v>
      </c>
      <c r="AC186" s="435">
        <f t="shared" si="314"/>
        <v>8</v>
      </c>
      <c r="AD186" s="435">
        <f t="shared" si="315"/>
        <v>8</v>
      </c>
      <c r="AE186" s="435">
        <f t="shared" si="315"/>
        <v>8</v>
      </c>
      <c r="AF186" s="435">
        <f t="shared" si="315"/>
        <v>9</v>
      </c>
      <c r="AG186" s="435">
        <f t="shared" si="317"/>
        <v>9</v>
      </c>
      <c r="AH186" s="435">
        <f t="shared" si="317"/>
        <v>9</v>
      </c>
      <c r="AI186" s="435">
        <f t="shared" si="317"/>
        <v>10</v>
      </c>
      <c r="AJ186" s="435">
        <f t="shared" si="317"/>
        <v>10</v>
      </c>
      <c r="AK186" s="435">
        <f t="shared" si="323"/>
        <v>11</v>
      </c>
      <c r="AL186" s="435">
        <f t="shared" si="324"/>
        <v>11</v>
      </c>
      <c r="AM186" s="435">
        <f t="shared" si="309"/>
        <v>12</v>
      </c>
      <c r="AN186" s="435">
        <f t="shared" si="310"/>
        <v>12</v>
      </c>
      <c r="AO186" s="435">
        <f t="shared" si="320"/>
        <v>14</v>
      </c>
      <c r="AP186" s="435">
        <f t="shared" si="321"/>
        <v>14</v>
      </c>
      <c r="AQ186" s="437">
        <f t="shared" ref="AQ186:AR186" si="334">AQ184+1</f>
        <v>17</v>
      </c>
      <c r="AR186" s="437">
        <f t="shared" si="334"/>
        <v>17</v>
      </c>
      <c r="AS186" s="435">
        <f t="shared" si="326"/>
        <v>20</v>
      </c>
      <c r="AT186" s="435">
        <f t="shared" si="327"/>
        <v>20</v>
      </c>
      <c r="BA186" s="493">
        <v>45014</v>
      </c>
      <c r="BB186" s="494">
        <v>2023</v>
      </c>
    </row>
    <row r="187" spans="25:54" x14ac:dyDescent="0.2">
      <c r="Y187" s="435">
        <v>178</v>
      </c>
      <c r="Z187" s="435">
        <f t="shared" si="217"/>
        <v>8</v>
      </c>
      <c r="AA187" s="435">
        <f t="shared" si="332"/>
        <v>8</v>
      </c>
      <c r="AB187" s="435">
        <f t="shared" si="333"/>
        <v>8</v>
      </c>
      <c r="AC187" s="435">
        <f t="shared" si="314"/>
        <v>8</v>
      </c>
      <c r="AD187" s="435">
        <f t="shared" si="315"/>
        <v>8</v>
      </c>
      <c r="AE187" s="435">
        <f t="shared" si="315"/>
        <v>8</v>
      </c>
      <c r="AF187" s="435">
        <f t="shared" si="315"/>
        <v>9</v>
      </c>
      <c r="AG187" s="435">
        <f t="shared" si="317"/>
        <v>9</v>
      </c>
      <c r="AH187" s="435">
        <f t="shared" si="317"/>
        <v>9</v>
      </c>
      <c r="AI187" s="435">
        <f t="shared" si="317"/>
        <v>10</v>
      </c>
      <c r="AJ187" s="435">
        <f t="shared" si="317"/>
        <v>10</v>
      </c>
      <c r="AK187" s="435">
        <f t="shared" si="323"/>
        <v>11</v>
      </c>
      <c r="AL187" s="435">
        <f t="shared" si="324"/>
        <v>11</v>
      </c>
      <c r="AM187" s="435">
        <f t="shared" si="309"/>
        <v>12</v>
      </c>
      <c r="AN187" s="435">
        <f t="shared" si="310"/>
        <v>12</v>
      </c>
      <c r="AO187" s="435">
        <f t="shared" si="320"/>
        <v>14</v>
      </c>
      <c r="AP187" s="435">
        <f t="shared" si="321"/>
        <v>14</v>
      </c>
      <c r="AQ187" s="435">
        <f t="shared" ref="AQ187:AQ196" si="335">AQ186</f>
        <v>17</v>
      </c>
      <c r="AR187" s="435">
        <f t="shared" ref="AR187:AR196" si="336">AR186</f>
        <v>17</v>
      </c>
      <c r="AS187" s="435">
        <f t="shared" si="326"/>
        <v>20</v>
      </c>
      <c r="AT187" s="435">
        <f t="shared" si="327"/>
        <v>20</v>
      </c>
      <c r="BA187" s="493">
        <v>45015</v>
      </c>
      <c r="BB187" s="494">
        <v>2023</v>
      </c>
    </row>
    <row r="188" spans="25:54" x14ac:dyDescent="0.2">
      <c r="Y188" s="435">
        <v>179</v>
      </c>
      <c r="Z188" s="435">
        <f t="shared" si="217"/>
        <v>8</v>
      </c>
      <c r="AA188" s="435">
        <f t="shared" si="332"/>
        <v>8</v>
      </c>
      <c r="AB188" s="435">
        <f t="shared" si="333"/>
        <v>8</v>
      </c>
      <c r="AC188" s="435">
        <f t="shared" si="314"/>
        <v>8</v>
      </c>
      <c r="AD188" s="435">
        <f t="shared" si="315"/>
        <v>8</v>
      </c>
      <c r="AE188" s="435">
        <f t="shared" si="315"/>
        <v>8</v>
      </c>
      <c r="AF188" s="435">
        <f t="shared" si="315"/>
        <v>9</v>
      </c>
      <c r="AG188" s="435">
        <f t="shared" si="317"/>
        <v>9</v>
      </c>
      <c r="AH188" s="435">
        <f t="shared" si="317"/>
        <v>9</v>
      </c>
      <c r="AI188" s="435">
        <f t="shared" si="317"/>
        <v>10</v>
      </c>
      <c r="AJ188" s="435">
        <f t="shared" si="317"/>
        <v>10</v>
      </c>
      <c r="AK188" s="435">
        <f t="shared" si="323"/>
        <v>11</v>
      </c>
      <c r="AL188" s="435">
        <f t="shared" si="324"/>
        <v>11</v>
      </c>
      <c r="AM188" s="435">
        <f t="shared" si="309"/>
        <v>12</v>
      </c>
      <c r="AN188" s="435">
        <f t="shared" si="310"/>
        <v>12</v>
      </c>
      <c r="AO188" s="435">
        <f t="shared" si="320"/>
        <v>14</v>
      </c>
      <c r="AP188" s="435">
        <f t="shared" si="321"/>
        <v>14</v>
      </c>
      <c r="AQ188" s="435">
        <f t="shared" si="335"/>
        <v>17</v>
      </c>
      <c r="AR188" s="435">
        <f t="shared" si="336"/>
        <v>17</v>
      </c>
      <c r="AS188" s="435">
        <f t="shared" si="326"/>
        <v>20</v>
      </c>
      <c r="AT188" s="435">
        <f t="shared" si="327"/>
        <v>20</v>
      </c>
      <c r="BA188" s="493">
        <v>45016</v>
      </c>
      <c r="BB188" s="494">
        <v>2023</v>
      </c>
    </row>
    <row r="189" spans="25:54" x14ac:dyDescent="0.2">
      <c r="Y189" s="435">
        <v>180</v>
      </c>
      <c r="Z189" s="435">
        <f t="shared" ref="Z189:Z252" si="337">Z188</f>
        <v>8</v>
      </c>
      <c r="AA189" s="435">
        <f t="shared" si="332"/>
        <v>8</v>
      </c>
      <c r="AB189" s="435">
        <f t="shared" si="333"/>
        <v>8</v>
      </c>
      <c r="AC189" s="435">
        <f t="shared" si="314"/>
        <v>8</v>
      </c>
      <c r="AD189" s="435">
        <f t="shared" si="315"/>
        <v>8</v>
      </c>
      <c r="AE189" s="435">
        <f t="shared" si="315"/>
        <v>8</v>
      </c>
      <c r="AF189" s="435">
        <f t="shared" si="315"/>
        <v>9</v>
      </c>
      <c r="AG189" s="435">
        <f t="shared" si="317"/>
        <v>9</v>
      </c>
      <c r="AH189" s="435">
        <f t="shared" si="317"/>
        <v>9</v>
      </c>
      <c r="AI189" s="435">
        <f t="shared" si="317"/>
        <v>10</v>
      </c>
      <c r="AJ189" s="435">
        <f t="shared" si="317"/>
        <v>10</v>
      </c>
      <c r="AK189" s="435">
        <f t="shared" si="323"/>
        <v>11</v>
      </c>
      <c r="AL189" s="435">
        <f t="shared" si="324"/>
        <v>11</v>
      </c>
      <c r="AM189" s="435">
        <f t="shared" si="309"/>
        <v>12</v>
      </c>
      <c r="AN189" s="435">
        <f t="shared" si="310"/>
        <v>12</v>
      </c>
      <c r="AO189" s="435">
        <f t="shared" si="320"/>
        <v>14</v>
      </c>
      <c r="AP189" s="435">
        <f t="shared" si="321"/>
        <v>14</v>
      </c>
      <c r="AQ189" s="435">
        <f t="shared" si="335"/>
        <v>17</v>
      </c>
      <c r="AR189" s="435">
        <f t="shared" si="336"/>
        <v>17</v>
      </c>
      <c r="AS189" s="435">
        <f t="shared" si="326"/>
        <v>20</v>
      </c>
      <c r="AT189" s="435">
        <f t="shared" si="327"/>
        <v>20</v>
      </c>
      <c r="BA189" s="493">
        <v>45017</v>
      </c>
      <c r="BB189" s="494">
        <v>2023</v>
      </c>
    </row>
    <row r="190" spans="25:54" x14ac:dyDescent="0.2">
      <c r="Y190" s="435">
        <v>181</v>
      </c>
      <c r="Z190" s="435">
        <f t="shared" si="337"/>
        <v>8</v>
      </c>
      <c r="AA190" s="435">
        <f t="shared" si="332"/>
        <v>8</v>
      </c>
      <c r="AB190" s="435">
        <f t="shared" si="333"/>
        <v>8</v>
      </c>
      <c r="AC190" s="435">
        <f t="shared" si="314"/>
        <v>8</v>
      </c>
      <c r="AD190" s="435">
        <f t="shared" si="315"/>
        <v>8</v>
      </c>
      <c r="AE190" s="435">
        <f t="shared" si="315"/>
        <v>8</v>
      </c>
      <c r="AF190" s="435">
        <f t="shared" si="315"/>
        <v>9</v>
      </c>
      <c r="AG190" s="435">
        <f t="shared" si="317"/>
        <v>9</v>
      </c>
      <c r="AH190" s="435">
        <f t="shared" si="317"/>
        <v>9</v>
      </c>
      <c r="AI190" s="435">
        <f t="shared" si="317"/>
        <v>10</v>
      </c>
      <c r="AJ190" s="435">
        <f t="shared" si="317"/>
        <v>10</v>
      </c>
      <c r="AK190" s="435">
        <f t="shared" si="323"/>
        <v>11</v>
      </c>
      <c r="AL190" s="435">
        <f t="shared" si="324"/>
        <v>11</v>
      </c>
      <c r="AM190" s="437">
        <f t="shared" ref="AM190:AN190" si="338">AM188+1</f>
        <v>13</v>
      </c>
      <c r="AN190" s="437">
        <f t="shared" si="338"/>
        <v>13</v>
      </c>
      <c r="AO190" s="435">
        <f t="shared" si="320"/>
        <v>14</v>
      </c>
      <c r="AP190" s="435">
        <f t="shared" si="321"/>
        <v>14</v>
      </c>
      <c r="AQ190" s="435">
        <f t="shared" si="335"/>
        <v>17</v>
      </c>
      <c r="AR190" s="435">
        <f t="shared" si="336"/>
        <v>17</v>
      </c>
      <c r="AS190" s="437">
        <f t="shared" ref="AS190:AT190" si="339">AS188+1</f>
        <v>21</v>
      </c>
      <c r="AT190" s="437">
        <f t="shared" si="339"/>
        <v>21</v>
      </c>
      <c r="BA190" s="493">
        <v>45018</v>
      </c>
      <c r="BB190" s="494">
        <v>2023</v>
      </c>
    </row>
    <row r="191" spans="25:54" x14ac:dyDescent="0.2">
      <c r="Y191" s="435">
        <v>182</v>
      </c>
      <c r="Z191" s="435">
        <f t="shared" si="337"/>
        <v>8</v>
      </c>
      <c r="AA191" s="435">
        <f t="shared" si="332"/>
        <v>8</v>
      </c>
      <c r="AB191" s="435">
        <f t="shared" si="333"/>
        <v>8</v>
      </c>
      <c r="AC191" s="435">
        <f t="shared" si="314"/>
        <v>8</v>
      </c>
      <c r="AD191" s="435">
        <f t="shared" si="315"/>
        <v>8</v>
      </c>
      <c r="AE191" s="435">
        <f t="shared" si="315"/>
        <v>8</v>
      </c>
      <c r="AF191" s="435">
        <f t="shared" si="315"/>
        <v>9</v>
      </c>
      <c r="AG191" s="435">
        <f t="shared" si="317"/>
        <v>9</v>
      </c>
      <c r="AH191" s="435">
        <f t="shared" si="317"/>
        <v>9</v>
      </c>
      <c r="AI191" s="435">
        <f t="shared" si="317"/>
        <v>10</v>
      </c>
      <c r="AJ191" s="435">
        <f t="shared" si="317"/>
        <v>10</v>
      </c>
      <c r="AK191" s="435">
        <f t="shared" si="323"/>
        <v>11</v>
      </c>
      <c r="AL191" s="435">
        <f t="shared" si="324"/>
        <v>11</v>
      </c>
      <c r="AM191" s="435">
        <f t="shared" ref="AM191:AM204" si="340">AM190</f>
        <v>13</v>
      </c>
      <c r="AN191" s="435">
        <f t="shared" ref="AN191:AN204" si="341">AN190</f>
        <v>13</v>
      </c>
      <c r="AO191" s="435">
        <f t="shared" si="320"/>
        <v>14</v>
      </c>
      <c r="AP191" s="435">
        <f t="shared" si="321"/>
        <v>14</v>
      </c>
      <c r="AQ191" s="435">
        <f t="shared" si="335"/>
        <v>17</v>
      </c>
      <c r="AR191" s="435">
        <f t="shared" si="336"/>
        <v>17</v>
      </c>
      <c r="AS191" s="435">
        <f t="shared" ref="AS191:AS198" si="342">AS190</f>
        <v>21</v>
      </c>
      <c r="AT191" s="435">
        <f t="shared" ref="AT191:AT198" si="343">AT190</f>
        <v>21</v>
      </c>
      <c r="BA191" s="493">
        <v>45019</v>
      </c>
      <c r="BB191" s="494">
        <v>2023</v>
      </c>
    </row>
    <row r="192" spans="25:54" x14ac:dyDescent="0.2">
      <c r="Y192" s="435">
        <v>183</v>
      </c>
      <c r="Z192" s="435">
        <f t="shared" si="337"/>
        <v>8</v>
      </c>
      <c r="AA192" s="435">
        <f t="shared" si="332"/>
        <v>8</v>
      </c>
      <c r="AB192" s="435">
        <f t="shared" si="333"/>
        <v>8</v>
      </c>
      <c r="AC192" s="435">
        <f t="shared" si="314"/>
        <v>8</v>
      </c>
      <c r="AD192" s="435">
        <f t="shared" si="315"/>
        <v>8</v>
      </c>
      <c r="AE192" s="435">
        <f t="shared" si="315"/>
        <v>8</v>
      </c>
      <c r="AF192" s="435">
        <f t="shared" si="315"/>
        <v>9</v>
      </c>
      <c r="AG192" s="435">
        <f t="shared" si="317"/>
        <v>9</v>
      </c>
      <c r="AH192" s="435">
        <f t="shared" si="317"/>
        <v>9</v>
      </c>
      <c r="AI192" s="435">
        <f t="shared" si="317"/>
        <v>10</v>
      </c>
      <c r="AJ192" s="435">
        <f t="shared" si="317"/>
        <v>10</v>
      </c>
      <c r="AK192" s="435">
        <f t="shared" si="323"/>
        <v>11</v>
      </c>
      <c r="AL192" s="435">
        <f t="shared" si="324"/>
        <v>11</v>
      </c>
      <c r="AM192" s="435">
        <f t="shared" si="340"/>
        <v>13</v>
      </c>
      <c r="AN192" s="435">
        <f t="shared" si="341"/>
        <v>13</v>
      </c>
      <c r="AO192" s="437">
        <f t="shared" ref="AO192:AP192" si="344">AO190+1</f>
        <v>15</v>
      </c>
      <c r="AP192" s="437">
        <f t="shared" si="344"/>
        <v>15</v>
      </c>
      <c r="AQ192" s="435">
        <f t="shared" si="335"/>
        <v>17</v>
      </c>
      <c r="AR192" s="435">
        <f t="shared" si="336"/>
        <v>17</v>
      </c>
      <c r="AS192" s="435">
        <f t="shared" si="342"/>
        <v>21</v>
      </c>
      <c r="AT192" s="435">
        <f t="shared" si="343"/>
        <v>21</v>
      </c>
      <c r="BA192" s="493">
        <v>45020</v>
      </c>
      <c r="BB192" s="494">
        <v>2023</v>
      </c>
    </row>
    <row r="193" spans="25:54" x14ac:dyDescent="0.2">
      <c r="Y193" s="435">
        <v>184</v>
      </c>
      <c r="Z193" s="435">
        <f t="shared" si="337"/>
        <v>8</v>
      </c>
      <c r="AA193" s="435">
        <f t="shared" si="332"/>
        <v>8</v>
      </c>
      <c r="AB193" s="435">
        <f t="shared" si="333"/>
        <v>8</v>
      </c>
      <c r="AC193" s="435">
        <f t="shared" si="314"/>
        <v>8</v>
      </c>
      <c r="AD193" s="435">
        <f t="shared" si="315"/>
        <v>8</v>
      </c>
      <c r="AE193" s="435">
        <f t="shared" si="315"/>
        <v>8</v>
      </c>
      <c r="AF193" s="435">
        <f t="shared" si="315"/>
        <v>9</v>
      </c>
      <c r="AG193" s="435">
        <f t="shared" si="317"/>
        <v>9</v>
      </c>
      <c r="AH193" s="435">
        <f t="shared" si="317"/>
        <v>9</v>
      </c>
      <c r="AI193" s="435">
        <f t="shared" si="317"/>
        <v>10</v>
      </c>
      <c r="AJ193" s="435">
        <f t="shared" si="317"/>
        <v>10</v>
      </c>
      <c r="AK193" s="435">
        <f t="shared" si="323"/>
        <v>11</v>
      </c>
      <c r="AL193" s="435">
        <f t="shared" si="324"/>
        <v>11</v>
      </c>
      <c r="AM193" s="435">
        <f t="shared" si="340"/>
        <v>13</v>
      </c>
      <c r="AN193" s="435">
        <f t="shared" si="341"/>
        <v>13</v>
      </c>
      <c r="AO193" s="435">
        <f t="shared" ref="AO193:AO204" si="345">AO192</f>
        <v>15</v>
      </c>
      <c r="AP193" s="435">
        <f t="shared" ref="AP193:AP204" si="346">AP192</f>
        <v>15</v>
      </c>
      <c r="AQ193" s="435">
        <f t="shared" si="335"/>
        <v>17</v>
      </c>
      <c r="AR193" s="435">
        <f t="shared" si="336"/>
        <v>17</v>
      </c>
      <c r="AS193" s="435">
        <f t="shared" si="342"/>
        <v>21</v>
      </c>
      <c r="AT193" s="435">
        <f t="shared" si="343"/>
        <v>21</v>
      </c>
      <c r="BA193" s="493">
        <v>45021</v>
      </c>
      <c r="BB193" s="494">
        <v>2023</v>
      </c>
    </row>
    <row r="194" spans="25:54" x14ac:dyDescent="0.2">
      <c r="Y194" s="435">
        <v>185</v>
      </c>
      <c r="Z194" s="435">
        <f t="shared" si="337"/>
        <v>8</v>
      </c>
      <c r="AA194" s="435">
        <f t="shared" si="332"/>
        <v>8</v>
      </c>
      <c r="AB194" s="435">
        <f t="shared" si="333"/>
        <v>8</v>
      </c>
      <c r="AC194" s="435">
        <f t="shared" si="314"/>
        <v>8</v>
      </c>
      <c r="AD194" s="435">
        <f t="shared" si="315"/>
        <v>8</v>
      </c>
      <c r="AE194" s="435">
        <f t="shared" si="315"/>
        <v>8</v>
      </c>
      <c r="AF194" s="435">
        <f t="shared" si="315"/>
        <v>9</v>
      </c>
      <c r="AG194" s="435">
        <f t="shared" si="317"/>
        <v>9</v>
      </c>
      <c r="AH194" s="435">
        <f t="shared" si="317"/>
        <v>9</v>
      </c>
      <c r="AI194" s="435">
        <f t="shared" si="317"/>
        <v>10</v>
      </c>
      <c r="AJ194" s="435">
        <f t="shared" si="317"/>
        <v>10</v>
      </c>
      <c r="AK194" s="435">
        <f t="shared" si="323"/>
        <v>11</v>
      </c>
      <c r="AL194" s="435">
        <f t="shared" si="324"/>
        <v>11</v>
      </c>
      <c r="AM194" s="435">
        <f t="shared" si="340"/>
        <v>13</v>
      </c>
      <c r="AN194" s="435">
        <f t="shared" si="341"/>
        <v>13</v>
      </c>
      <c r="AO194" s="435">
        <f t="shared" si="345"/>
        <v>15</v>
      </c>
      <c r="AP194" s="435">
        <f t="shared" si="346"/>
        <v>15</v>
      </c>
      <c r="AQ194" s="435">
        <f t="shared" si="335"/>
        <v>17</v>
      </c>
      <c r="AR194" s="435">
        <f t="shared" si="336"/>
        <v>17</v>
      </c>
      <c r="AS194" s="435">
        <f t="shared" si="342"/>
        <v>21</v>
      </c>
      <c r="AT194" s="435">
        <f t="shared" si="343"/>
        <v>21</v>
      </c>
      <c r="BA194" s="493">
        <v>45022</v>
      </c>
      <c r="BB194" s="494">
        <v>2023</v>
      </c>
    </row>
    <row r="195" spans="25:54" x14ac:dyDescent="0.2">
      <c r="Y195" s="435">
        <v>186</v>
      </c>
      <c r="Z195" s="435">
        <f t="shared" si="337"/>
        <v>8</v>
      </c>
      <c r="AA195" s="435">
        <f t="shared" si="332"/>
        <v>8</v>
      </c>
      <c r="AB195" s="435">
        <f t="shared" si="333"/>
        <v>8</v>
      </c>
      <c r="AC195" s="435">
        <f t="shared" si="314"/>
        <v>8</v>
      </c>
      <c r="AD195" s="435">
        <f t="shared" si="315"/>
        <v>8</v>
      </c>
      <c r="AE195" s="435">
        <f t="shared" si="315"/>
        <v>8</v>
      </c>
      <c r="AF195" s="435">
        <f t="shared" si="315"/>
        <v>9</v>
      </c>
      <c r="AG195" s="435">
        <f t="shared" ref="AG195:AG198" si="347">AG194</f>
        <v>9</v>
      </c>
      <c r="AH195" s="435">
        <f t="shared" ref="AH195:AJ199" si="348">AH194</f>
        <v>9</v>
      </c>
      <c r="AI195" s="435">
        <f t="shared" si="348"/>
        <v>10</v>
      </c>
      <c r="AJ195" s="435">
        <f t="shared" si="348"/>
        <v>10</v>
      </c>
      <c r="AK195" s="435">
        <f t="shared" si="323"/>
        <v>11</v>
      </c>
      <c r="AL195" s="435">
        <f t="shared" si="324"/>
        <v>11</v>
      </c>
      <c r="AM195" s="435">
        <f t="shared" si="340"/>
        <v>13</v>
      </c>
      <c r="AN195" s="435">
        <f t="shared" si="341"/>
        <v>13</v>
      </c>
      <c r="AO195" s="435">
        <f t="shared" si="345"/>
        <v>15</v>
      </c>
      <c r="AP195" s="435">
        <f t="shared" si="346"/>
        <v>15</v>
      </c>
      <c r="AQ195" s="435">
        <f t="shared" si="335"/>
        <v>17</v>
      </c>
      <c r="AR195" s="435">
        <f t="shared" si="336"/>
        <v>17</v>
      </c>
      <c r="AS195" s="435">
        <f t="shared" si="342"/>
        <v>21</v>
      </c>
      <c r="AT195" s="435">
        <f t="shared" si="343"/>
        <v>21</v>
      </c>
      <c r="BA195" s="493">
        <v>45023</v>
      </c>
      <c r="BB195" s="494">
        <v>2023</v>
      </c>
    </row>
    <row r="196" spans="25:54" x14ac:dyDescent="0.2">
      <c r="Y196" s="435">
        <v>187</v>
      </c>
      <c r="Z196" s="435">
        <f t="shared" si="337"/>
        <v>8</v>
      </c>
      <c r="AA196" s="435">
        <f t="shared" si="332"/>
        <v>8</v>
      </c>
      <c r="AB196" s="435">
        <f t="shared" si="333"/>
        <v>8</v>
      </c>
      <c r="AC196" s="435">
        <f t="shared" si="314"/>
        <v>8</v>
      </c>
      <c r="AD196" s="435">
        <f t="shared" si="315"/>
        <v>8</v>
      </c>
      <c r="AE196" s="435">
        <f t="shared" si="315"/>
        <v>8</v>
      </c>
      <c r="AF196" s="435">
        <f t="shared" si="315"/>
        <v>9</v>
      </c>
      <c r="AG196" s="435">
        <f t="shared" si="347"/>
        <v>9</v>
      </c>
      <c r="AH196" s="435">
        <f t="shared" si="348"/>
        <v>9</v>
      </c>
      <c r="AI196" s="435">
        <f t="shared" si="348"/>
        <v>10</v>
      </c>
      <c r="AJ196" s="435">
        <f t="shared" si="348"/>
        <v>10</v>
      </c>
      <c r="AK196" s="435">
        <f t="shared" si="323"/>
        <v>11</v>
      </c>
      <c r="AL196" s="435">
        <f t="shared" si="324"/>
        <v>11</v>
      </c>
      <c r="AM196" s="435">
        <f t="shared" si="340"/>
        <v>13</v>
      </c>
      <c r="AN196" s="435">
        <f t="shared" si="341"/>
        <v>13</v>
      </c>
      <c r="AO196" s="435">
        <f t="shared" si="345"/>
        <v>15</v>
      </c>
      <c r="AP196" s="435">
        <f t="shared" si="346"/>
        <v>15</v>
      </c>
      <c r="AQ196" s="435">
        <f t="shared" si="335"/>
        <v>17</v>
      </c>
      <c r="AR196" s="435">
        <f t="shared" si="336"/>
        <v>17</v>
      </c>
      <c r="AS196" s="435">
        <f t="shared" si="342"/>
        <v>21</v>
      </c>
      <c r="AT196" s="435">
        <f t="shared" si="343"/>
        <v>21</v>
      </c>
      <c r="BA196" s="493">
        <v>45024</v>
      </c>
      <c r="BB196" s="494">
        <v>2023</v>
      </c>
    </row>
    <row r="197" spans="25:54" x14ac:dyDescent="0.2">
      <c r="Y197" s="435">
        <v>188</v>
      </c>
      <c r="Z197" s="435">
        <f t="shared" si="337"/>
        <v>8</v>
      </c>
      <c r="AA197" s="435">
        <f t="shared" si="332"/>
        <v>8</v>
      </c>
      <c r="AB197" s="435">
        <f t="shared" si="333"/>
        <v>8</v>
      </c>
      <c r="AC197" s="435">
        <f t="shared" si="314"/>
        <v>8</v>
      </c>
      <c r="AD197" s="435">
        <f t="shared" si="315"/>
        <v>8</v>
      </c>
      <c r="AE197" s="435">
        <f t="shared" si="315"/>
        <v>8</v>
      </c>
      <c r="AF197" s="435">
        <f t="shared" si="315"/>
        <v>9</v>
      </c>
      <c r="AG197" s="435">
        <f t="shared" si="347"/>
        <v>9</v>
      </c>
      <c r="AH197" s="435">
        <f t="shared" si="348"/>
        <v>9</v>
      </c>
      <c r="AI197" s="435">
        <f t="shared" si="348"/>
        <v>10</v>
      </c>
      <c r="AJ197" s="435">
        <f t="shared" si="348"/>
        <v>10</v>
      </c>
      <c r="AK197" s="437">
        <f t="shared" ref="AK197:AL197" si="349">AK195+1</f>
        <v>12</v>
      </c>
      <c r="AL197" s="437">
        <f t="shared" si="349"/>
        <v>12</v>
      </c>
      <c r="AM197" s="435">
        <f t="shared" si="340"/>
        <v>13</v>
      </c>
      <c r="AN197" s="435">
        <f t="shared" si="341"/>
        <v>13</v>
      </c>
      <c r="AO197" s="435">
        <f t="shared" si="345"/>
        <v>15</v>
      </c>
      <c r="AP197" s="435">
        <f t="shared" si="346"/>
        <v>15</v>
      </c>
      <c r="AQ197" s="437">
        <f t="shared" ref="AQ197:AR197" si="350">AQ195+1</f>
        <v>18</v>
      </c>
      <c r="AR197" s="437">
        <f t="shared" si="350"/>
        <v>18</v>
      </c>
      <c r="AS197" s="435">
        <f t="shared" si="342"/>
        <v>21</v>
      </c>
      <c r="AT197" s="435">
        <f t="shared" si="343"/>
        <v>21</v>
      </c>
      <c r="BA197" s="493">
        <v>45025</v>
      </c>
      <c r="BB197" s="494">
        <v>2023</v>
      </c>
    </row>
    <row r="198" spans="25:54" x14ac:dyDescent="0.2">
      <c r="Y198" s="435">
        <v>189</v>
      </c>
      <c r="Z198" s="435">
        <f t="shared" si="337"/>
        <v>8</v>
      </c>
      <c r="AA198" s="435">
        <f t="shared" si="332"/>
        <v>8</v>
      </c>
      <c r="AB198" s="435">
        <f t="shared" si="333"/>
        <v>8</v>
      </c>
      <c r="AC198" s="435">
        <f t="shared" si="314"/>
        <v>8</v>
      </c>
      <c r="AD198" s="435">
        <f t="shared" si="315"/>
        <v>8</v>
      </c>
      <c r="AE198" s="435">
        <f t="shared" si="315"/>
        <v>8</v>
      </c>
      <c r="AF198" s="435">
        <f t="shared" si="315"/>
        <v>9</v>
      </c>
      <c r="AG198" s="435">
        <f t="shared" si="347"/>
        <v>9</v>
      </c>
      <c r="AH198" s="435">
        <f t="shared" si="348"/>
        <v>9</v>
      </c>
      <c r="AI198" s="435">
        <f t="shared" si="348"/>
        <v>10</v>
      </c>
      <c r="AJ198" s="435">
        <f t="shared" si="348"/>
        <v>10</v>
      </c>
      <c r="AK198" s="435">
        <f t="shared" ref="AK198:AK213" si="351">AK197</f>
        <v>12</v>
      </c>
      <c r="AL198" s="435">
        <f t="shared" ref="AL198:AL213" si="352">AL197</f>
        <v>12</v>
      </c>
      <c r="AM198" s="435">
        <f t="shared" si="340"/>
        <v>13</v>
      </c>
      <c r="AN198" s="435">
        <f t="shared" si="341"/>
        <v>13</v>
      </c>
      <c r="AO198" s="435">
        <f t="shared" si="345"/>
        <v>15</v>
      </c>
      <c r="AP198" s="435">
        <f t="shared" si="346"/>
        <v>15</v>
      </c>
      <c r="AQ198" s="435">
        <f t="shared" ref="AQ198:AQ207" si="353">AQ197</f>
        <v>18</v>
      </c>
      <c r="AR198" s="435">
        <f t="shared" ref="AR198:AR207" si="354">AR197</f>
        <v>18</v>
      </c>
      <c r="AS198" s="435">
        <f t="shared" si="342"/>
        <v>21</v>
      </c>
      <c r="AT198" s="435">
        <f t="shared" si="343"/>
        <v>21</v>
      </c>
      <c r="BA198" s="493">
        <v>45026</v>
      </c>
      <c r="BB198" s="494">
        <v>2023</v>
      </c>
    </row>
    <row r="199" spans="25:54" x14ac:dyDescent="0.2">
      <c r="Y199" s="435">
        <v>190</v>
      </c>
      <c r="Z199" s="435">
        <f t="shared" si="337"/>
        <v>8</v>
      </c>
      <c r="AA199" s="435">
        <f t="shared" si="332"/>
        <v>8</v>
      </c>
      <c r="AB199" s="435">
        <f t="shared" si="333"/>
        <v>8</v>
      </c>
      <c r="AC199" s="435">
        <f t="shared" si="314"/>
        <v>8</v>
      </c>
      <c r="AD199" s="435">
        <f t="shared" si="315"/>
        <v>8</v>
      </c>
      <c r="AE199" s="435">
        <f t="shared" si="315"/>
        <v>8</v>
      </c>
      <c r="AF199" s="437">
        <f>AF197+1</f>
        <v>10</v>
      </c>
      <c r="AG199" s="437">
        <f t="shared" ref="AG199:AH199" si="355">AG197+1</f>
        <v>10</v>
      </c>
      <c r="AH199" s="437">
        <f t="shared" si="355"/>
        <v>10</v>
      </c>
      <c r="AI199" s="435">
        <f t="shared" si="348"/>
        <v>10</v>
      </c>
      <c r="AJ199" s="435">
        <f t="shared" si="348"/>
        <v>10</v>
      </c>
      <c r="AK199" s="435">
        <f t="shared" si="351"/>
        <v>12</v>
      </c>
      <c r="AL199" s="435">
        <f t="shared" si="352"/>
        <v>12</v>
      </c>
      <c r="AM199" s="435">
        <f t="shared" si="340"/>
        <v>13</v>
      </c>
      <c r="AN199" s="435">
        <f t="shared" si="341"/>
        <v>13</v>
      </c>
      <c r="AO199" s="435">
        <f t="shared" si="345"/>
        <v>15</v>
      </c>
      <c r="AP199" s="435">
        <f t="shared" si="346"/>
        <v>15</v>
      </c>
      <c r="AQ199" s="435">
        <f t="shared" si="353"/>
        <v>18</v>
      </c>
      <c r="AR199" s="435">
        <f t="shared" si="354"/>
        <v>18</v>
      </c>
      <c r="AS199" s="437">
        <f t="shared" ref="AS199:AT199" si="356">AS197+1</f>
        <v>22</v>
      </c>
      <c r="AT199" s="437">
        <f t="shared" si="356"/>
        <v>22</v>
      </c>
      <c r="BA199" s="493">
        <v>45027</v>
      </c>
      <c r="BB199" s="494">
        <v>2023</v>
      </c>
    </row>
    <row r="200" spans="25:54" x14ac:dyDescent="0.2">
      <c r="Y200" s="435">
        <v>191</v>
      </c>
      <c r="Z200" s="435">
        <f t="shared" si="337"/>
        <v>8</v>
      </c>
      <c r="AA200" s="435">
        <f t="shared" si="332"/>
        <v>8</v>
      </c>
      <c r="AB200" s="435">
        <f t="shared" si="333"/>
        <v>8</v>
      </c>
      <c r="AC200" s="435">
        <f t="shared" si="314"/>
        <v>8</v>
      </c>
      <c r="AD200" s="435">
        <f t="shared" si="315"/>
        <v>8</v>
      </c>
      <c r="AE200" s="435">
        <f t="shared" si="315"/>
        <v>8</v>
      </c>
      <c r="AF200" s="435">
        <f>AF199</f>
        <v>10</v>
      </c>
      <c r="AG200" s="435">
        <f t="shared" ref="AG200:AJ215" si="357">AG199</f>
        <v>10</v>
      </c>
      <c r="AH200" s="435">
        <f t="shared" si="357"/>
        <v>10</v>
      </c>
      <c r="AI200" s="437">
        <f t="shared" ref="AI200:AJ200" si="358">AI198+1</f>
        <v>11</v>
      </c>
      <c r="AJ200" s="437">
        <f t="shared" si="358"/>
        <v>11</v>
      </c>
      <c r="AK200" s="435">
        <f t="shared" si="351"/>
        <v>12</v>
      </c>
      <c r="AL200" s="435">
        <f t="shared" si="352"/>
        <v>12</v>
      </c>
      <c r="AM200" s="435">
        <f t="shared" si="340"/>
        <v>13</v>
      </c>
      <c r="AN200" s="435">
        <f t="shared" si="341"/>
        <v>13</v>
      </c>
      <c r="AO200" s="435">
        <f t="shared" si="345"/>
        <v>15</v>
      </c>
      <c r="AP200" s="435">
        <f t="shared" si="346"/>
        <v>15</v>
      </c>
      <c r="AQ200" s="435">
        <f t="shared" si="353"/>
        <v>18</v>
      </c>
      <c r="AR200" s="435">
        <f t="shared" si="354"/>
        <v>18</v>
      </c>
      <c r="AS200" s="435">
        <f t="shared" ref="AS200:AS207" si="359">AS199</f>
        <v>22</v>
      </c>
      <c r="AT200" s="435">
        <f t="shared" ref="AT200:AT207" si="360">AT199</f>
        <v>22</v>
      </c>
      <c r="BA200" s="493">
        <v>45028</v>
      </c>
      <c r="BB200" s="494">
        <v>2023</v>
      </c>
    </row>
    <row r="201" spans="25:54" x14ac:dyDescent="0.2">
      <c r="Y201" s="435">
        <v>192</v>
      </c>
      <c r="Z201" s="435">
        <f t="shared" si="337"/>
        <v>8</v>
      </c>
      <c r="AA201" s="435">
        <f t="shared" si="332"/>
        <v>8</v>
      </c>
      <c r="AB201" s="435">
        <f t="shared" si="333"/>
        <v>8</v>
      </c>
      <c r="AC201" s="437">
        <f>AC199+1</f>
        <v>9</v>
      </c>
      <c r="AD201" s="437">
        <f>AD199+1</f>
        <v>9</v>
      </c>
      <c r="AE201" s="437">
        <f>AE199+1</f>
        <v>9</v>
      </c>
      <c r="AF201" s="435">
        <f t="shared" ref="AF201:AF219" si="361">AF200</f>
        <v>10</v>
      </c>
      <c r="AG201" s="435">
        <f t="shared" si="357"/>
        <v>10</v>
      </c>
      <c r="AH201" s="435">
        <f t="shared" si="357"/>
        <v>10</v>
      </c>
      <c r="AI201" s="435">
        <f t="shared" si="357"/>
        <v>11</v>
      </c>
      <c r="AJ201" s="435">
        <f t="shared" si="357"/>
        <v>11</v>
      </c>
      <c r="AK201" s="435">
        <f t="shared" si="351"/>
        <v>12</v>
      </c>
      <c r="AL201" s="435">
        <f t="shared" si="352"/>
        <v>12</v>
      </c>
      <c r="AM201" s="435">
        <f t="shared" si="340"/>
        <v>13</v>
      </c>
      <c r="AN201" s="435">
        <f t="shared" si="341"/>
        <v>13</v>
      </c>
      <c r="AO201" s="435">
        <f t="shared" si="345"/>
        <v>15</v>
      </c>
      <c r="AP201" s="435">
        <f t="shared" si="346"/>
        <v>15</v>
      </c>
      <c r="AQ201" s="435">
        <f t="shared" si="353"/>
        <v>18</v>
      </c>
      <c r="AR201" s="435">
        <f t="shared" si="354"/>
        <v>18</v>
      </c>
      <c r="AS201" s="435">
        <f t="shared" si="359"/>
        <v>22</v>
      </c>
      <c r="AT201" s="435">
        <f t="shared" si="360"/>
        <v>22</v>
      </c>
      <c r="BA201" s="493">
        <v>45029</v>
      </c>
      <c r="BB201" s="494">
        <v>2023</v>
      </c>
    </row>
    <row r="202" spans="25:54" x14ac:dyDescent="0.2">
      <c r="Y202" s="435">
        <v>193</v>
      </c>
      <c r="Z202" s="435">
        <f t="shared" si="337"/>
        <v>8</v>
      </c>
      <c r="AA202" s="435">
        <f t="shared" si="332"/>
        <v>8</v>
      </c>
      <c r="AB202" s="435">
        <f t="shared" si="333"/>
        <v>8</v>
      </c>
      <c r="AC202" s="435">
        <f t="shared" ref="AC202:AC224" si="362">AC201</f>
        <v>9</v>
      </c>
      <c r="AD202" s="435">
        <f t="shared" ref="AD202:AF224" si="363">AD201</f>
        <v>9</v>
      </c>
      <c r="AE202" s="435">
        <f t="shared" si="363"/>
        <v>9</v>
      </c>
      <c r="AF202" s="435">
        <f t="shared" si="361"/>
        <v>10</v>
      </c>
      <c r="AG202" s="435">
        <f t="shared" si="357"/>
        <v>10</v>
      </c>
      <c r="AH202" s="435">
        <f t="shared" si="357"/>
        <v>10</v>
      </c>
      <c r="AI202" s="435">
        <f t="shared" si="357"/>
        <v>11</v>
      </c>
      <c r="AJ202" s="435">
        <f t="shared" si="357"/>
        <v>11</v>
      </c>
      <c r="AK202" s="435">
        <f t="shared" si="351"/>
        <v>12</v>
      </c>
      <c r="AL202" s="435">
        <f t="shared" si="352"/>
        <v>12</v>
      </c>
      <c r="AM202" s="435">
        <f t="shared" si="340"/>
        <v>13</v>
      </c>
      <c r="AN202" s="435">
        <f t="shared" si="341"/>
        <v>13</v>
      </c>
      <c r="AO202" s="435">
        <f t="shared" si="345"/>
        <v>15</v>
      </c>
      <c r="AP202" s="435">
        <f t="shared" si="346"/>
        <v>15</v>
      </c>
      <c r="AQ202" s="435">
        <f t="shared" si="353"/>
        <v>18</v>
      </c>
      <c r="AR202" s="435">
        <f t="shared" si="354"/>
        <v>18</v>
      </c>
      <c r="AS202" s="435">
        <f t="shared" si="359"/>
        <v>22</v>
      </c>
      <c r="AT202" s="435">
        <f t="shared" si="360"/>
        <v>22</v>
      </c>
      <c r="BA202" s="493">
        <v>45030</v>
      </c>
      <c r="BB202" s="494">
        <v>2023</v>
      </c>
    </row>
    <row r="203" spans="25:54" x14ac:dyDescent="0.2">
      <c r="Y203" s="435">
        <v>194</v>
      </c>
      <c r="Z203" s="435">
        <f t="shared" si="337"/>
        <v>8</v>
      </c>
      <c r="AA203" s="435">
        <f t="shared" si="332"/>
        <v>8</v>
      </c>
      <c r="AB203" s="435">
        <f t="shared" si="333"/>
        <v>8</v>
      </c>
      <c r="AC203" s="435">
        <f t="shared" si="362"/>
        <v>9</v>
      </c>
      <c r="AD203" s="435">
        <f t="shared" si="363"/>
        <v>9</v>
      </c>
      <c r="AE203" s="435">
        <f t="shared" si="363"/>
        <v>9</v>
      </c>
      <c r="AF203" s="435">
        <f t="shared" si="361"/>
        <v>10</v>
      </c>
      <c r="AG203" s="435">
        <f t="shared" si="357"/>
        <v>10</v>
      </c>
      <c r="AH203" s="435">
        <f t="shared" si="357"/>
        <v>10</v>
      </c>
      <c r="AI203" s="435">
        <f t="shared" si="357"/>
        <v>11</v>
      </c>
      <c r="AJ203" s="435">
        <f t="shared" si="357"/>
        <v>11</v>
      </c>
      <c r="AK203" s="435">
        <f t="shared" si="351"/>
        <v>12</v>
      </c>
      <c r="AL203" s="435">
        <f t="shared" si="352"/>
        <v>12</v>
      </c>
      <c r="AM203" s="435">
        <f t="shared" si="340"/>
        <v>13</v>
      </c>
      <c r="AN203" s="435">
        <f t="shared" si="341"/>
        <v>13</v>
      </c>
      <c r="AO203" s="435">
        <f t="shared" si="345"/>
        <v>15</v>
      </c>
      <c r="AP203" s="435">
        <f t="shared" si="346"/>
        <v>15</v>
      </c>
      <c r="AQ203" s="435">
        <f t="shared" si="353"/>
        <v>18</v>
      </c>
      <c r="AR203" s="435">
        <f t="shared" si="354"/>
        <v>18</v>
      </c>
      <c r="AS203" s="435">
        <f t="shared" si="359"/>
        <v>22</v>
      </c>
      <c r="AT203" s="435">
        <f t="shared" si="360"/>
        <v>22</v>
      </c>
      <c r="BA203" s="493">
        <v>45031</v>
      </c>
      <c r="BB203" s="494">
        <v>2023</v>
      </c>
    </row>
    <row r="204" spans="25:54" x14ac:dyDescent="0.2">
      <c r="Y204" s="435">
        <v>195</v>
      </c>
      <c r="Z204" s="435">
        <f t="shared" si="337"/>
        <v>8</v>
      </c>
      <c r="AA204" s="435">
        <f t="shared" si="332"/>
        <v>8</v>
      </c>
      <c r="AB204" s="435">
        <f t="shared" si="333"/>
        <v>8</v>
      </c>
      <c r="AC204" s="435">
        <f t="shared" si="362"/>
        <v>9</v>
      </c>
      <c r="AD204" s="435">
        <f t="shared" si="363"/>
        <v>9</v>
      </c>
      <c r="AE204" s="435">
        <f t="shared" si="363"/>
        <v>9</v>
      </c>
      <c r="AF204" s="435">
        <f t="shared" si="361"/>
        <v>10</v>
      </c>
      <c r="AG204" s="435">
        <f t="shared" si="357"/>
        <v>10</v>
      </c>
      <c r="AH204" s="435">
        <f t="shared" si="357"/>
        <v>10</v>
      </c>
      <c r="AI204" s="435">
        <f t="shared" si="357"/>
        <v>11</v>
      </c>
      <c r="AJ204" s="435">
        <f t="shared" si="357"/>
        <v>11</v>
      </c>
      <c r="AK204" s="435">
        <f t="shared" si="351"/>
        <v>12</v>
      </c>
      <c r="AL204" s="435">
        <f t="shared" si="352"/>
        <v>12</v>
      </c>
      <c r="AM204" s="435">
        <f t="shared" si="340"/>
        <v>13</v>
      </c>
      <c r="AN204" s="435">
        <f t="shared" si="341"/>
        <v>13</v>
      </c>
      <c r="AO204" s="435">
        <f t="shared" si="345"/>
        <v>15</v>
      </c>
      <c r="AP204" s="435">
        <f t="shared" si="346"/>
        <v>15</v>
      </c>
      <c r="AQ204" s="435">
        <f t="shared" si="353"/>
        <v>18</v>
      </c>
      <c r="AR204" s="435">
        <f t="shared" si="354"/>
        <v>18</v>
      </c>
      <c r="AS204" s="435">
        <f t="shared" si="359"/>
        <v>22</v>
      </c>
      <c r="AT204" s="435">
        <f t="shared" si="360"/>
        <v>22</v>
      </c>
      <c r="BA204" s="493">
        <v>45032</v>
      </c>
      <c r="BB204" s="494">
        <v>2023</v>
      </c>
    </row>
    <row r="205" spans="25:54" x14ac:dyDescent="0.2">
      <c r="Y205" s="435">
        <v>196</v>
      </c>
      <c r="Z205" s="435">
        <f t="shared" si="337"/>
        <v>8</v>
      </c>
      <c r="AA205" s="435">
        <f t="shared" si="332"/>
        <v>8</v>
      </c>
      <c r="AB205" s="435">
        <f t="shared" si="333"/>
        <v>8</v>
      </c>
      <c r="AC205" s="435">
        <f t="shared" si="362"/>
        <v>9</v>
      </c>
      <c r="AD205" s="435">
        <f t="shared" si="363"/>
        <v>9</v>
      </c>
      <c r="AE205" s="435">
        <f t="shared" si="363"/>
        <v>9</v>
      </c>
      <c r="AF205" s="435">
        <f t="shared" si="361"/>
        <v>10</v>
      </c>
      <c r="AG205" s="435">
        <f t="shared" si="357"/>
        <v>10</v>
      </c>
      <c r="AH205" s="435">
        <f t="shared" si="357"/>
        <v>10</v>
      </c>
      <c r="AI205" s="435">
        <f t="shared" si="357"/>
        <v>11</v>
      </c>
      <c r="AJ205" s="435">
        <f t="shared" si="357"/>
        <v>11</v>
      </c>
      <c r="AK205" s="435">
        <f t="shared" si="351"/>
        <v>12</v>
      </c>
      <c r="AL205" s="435">
        <f t="shared" si="352"/>
        <v>12</v>
      </c>
      <c r="AM205" s="437">
        <f t="shared" ref="AM205:AP205" si="364">AM203+1</f>
        <v>14</v>
      </c>
      <c r="AN205" s="437">
        <f t="shared" si="364"/>
        <v>14</v>
      </c>
      <c r="AO205" s="437">
        <f t="shared" si="364"/>
        <v>16</v>
      </c>
      <c r="AP205" s="437">
        <f t="shared" si="364"/>
        <v>16</v>
      </c>
      <c r="AQ205" s="435">
        <f t="shared" si="353"/>
        <v>18</v>
      </c>
      <c r="AR205" s="435">
        <f t="shared" si="354"/>
        <v>18</v>
      </c>
      <c r="AS205" s="435">
        <f t="shared" si="359"/>
        <v>22</v>
      </c>
      <c r="AT205" s="435">
        <f t="shared" si="360"/>
        <v>22</v>
      </c>
      <c r="BA205" s="493">
        <v>45033</v>
      </c>
      <c r="BB205" s="494">
        <v>2023</v>
      </c>
    </row>
    <row r="206" spans="25:54" x14ac:dyDescent="0.2">
      <c r="Y206" s="435">
        <v>197</v>
      </c>
      <c r="Z206" s="435">
        <f t="shared" si="337"/>
        <v>8</v>
      </c>
      <c r="AA206" s="435">
        <f t="shared" si="332"/>
        <v>8</v>
      </c>
      <c r="AB206" s="435">
        <f t="shared" si="333"/>
        <v>8</v>
      </c>
      <c r="AC206" s="435">
        <f t="shared" si="362"/>
        <v>9</v>
      </c>
      <c r="AD206" s="435">
        <f t="shared" si="363"/>
        <v>9</v>
      </c>
      <c r="AE206" s="435">
        <f t="shared" si="363"/>
        <v>9</v>
      </c>
      <c r="AF206" s="435">
        <f t="shared" si="361"/>
        <v>10</v>
      </c>
      <c r="AG206" s="435">
        <f t="shared" si="357"/>
        <v>10</v>
      </c>
      <c r="AH206" s="435">
        <f t="shared" si="357"/>
        <v>10</v>
      </c>
      <c r="AI206" s="435">
        <f t="shared" si="357"/>
        <v>11</v>
      </c>
      <c r="AJ206" s="435">
        <f t="shared" si="357"/>
        <v>11</v>
      </c>
      <c r="AK206" s="435">
        <f t="shared" si="351"/>
        <v>12</v>
      </c>
      <c r="AL206" s="435">
        <f t="shared" si="352"/>
        <v>12</v>
      </c>
      <c r="AM206" s="435">
        <f t="shared" ref="AM206:AM219" si="365">AM205</f>
        <v>14</v>
      </c>
      <c r="AN206" s="435">
        <f t="shared" ref="AN206:AN219" si="366">AN205</f>
        <v>14</v>
      </c>
      <c r="AO206" s="435">
        <f t="shared" ref="AO206:AO217" si="367">AO205</f>
        <v>16</v>
      </c>
      <c r="AP206" s="435">
        <f t="shared" ref="AP206:AP217" si="368">AP205</f>
        <v>16</v>
      </c>
      <c r="AQ206" s="435">
        <f t="shared" si="353"/>
        <v>18</v>
      </c>
      <c r="AR206" s="435">
        <f t="shared" si="354"/>
        <v>18</v>
      </c>
      <c r="AS206" s="435">
        <f t="shared" si="359"/>
        <v>22</v>
      </c>
      <c r="AT206" s="435">
        <f t="shared" si="360"/>
        <v>22</v>
      </c>
      <c r="BA206" s="493">
        <v>45034</v>
      </c>
      <c r="BB206" s="494">
        <v>2023</v>
      </c>
    </row>
    <row r="207" spans="25:54" x14ac:dyDescent="0.2">
      <c r="Y207" s="435">
        <v>198</v>
      </c>
      <c r="Z207" s="435">
        <f t="shared" si="337"/>
        <v>8</v>
      </c>
      <c r="AA207" s="435">
        <f t="shared" si="332"/>
        <v>8</v>
      </c>
      <c r="AB207" s="435">
        <f t="shared" si="333"/>
        <v>8</v>
      </c>
      <c r="AC207" s="435">
        <f t="shared" si="362"/>
        <v>9</v>
      </c>
      <c r="AD207" s="435">
        <f t="shared" si="363"/>
        <v>9</v>
      </c>
      <c r="AE207" s="435">
        <f t="shared" si="363"/>
        <v>9</v>
      </c>
      <c r="AF207" s="435">
        <f t="shared" si="361"/>
        <v>10</v>
      </c>
      <c r="AG207" s="435">
        <f t="shared" si="357"/>
        <v>10</v>
      </c>
      <c r="AH207" s="435">
        <f t="shared" si="357"/>
        <v>10</v>
      </c>
      <c r="AI207" s="435">
        <f t="shared" si="357"/>
        <v>11</v>
      </c>
      <c r="AJ207" s="435">
        <f t="shared" si="357"/>
        <v>11</v>
      </c>
      <c r="AK207" s="435">
        <f t="shared" si="351"/>
        <v>12</v>
      </c>
      <c r="AL207" s="435">
        <f t="shared" si="352"/>
        <v>12</v>
      </c>
      <c r="AM207" s="435">
        <f t="shared" si="365"/>
        <v>14</v>
      </c>
      <c r="AN207" s="435">
        <f t="shared" si="366"/>
        <v>14</v>
      </c>
      <c r="AO207" s="435">
        <f t="shared" si="367"/>
        <v>16</v>
      </c>
      <c r="AP207" s="435">
        <f t="shared" si="368"/>
        <v>16</v>
      </c>
      <c r="AQ207" s="435">
        <f t="shared" si="353"/>
        <v>18</v>
      </c>
      <c r="AR207" s="435">
        <f t="shared" si="354"/>
        <v>18</v>
      </c>
      <c r="AS207" s="435">
        <f t="shared" si="359"/>
        <v>22</v>
      </c>
      <c r="AT207" s="435">
        <f t="shared" si="360"/>
        <v>22</v>
      </c>
      <c r="BA207" s="493">
        <v>45035</v>
      </c>
      <c r="BB207" s="494">
        <v>2023</v>
      </c>
    </row>
    <row r="208" spans="25:54" x14ac:dyDescent="0.2">
      <c r="Y208" s="435">
        <v>199</v>
      </c>
      <c r="Z208" s="435">
        <f t="shared" si="337"/>
        <v>8</v>
      </c>
      <c r="AA208" s="435">
        <f t="shared" si="332"/>
        <v>8</v>
      </c>
      <c r="AB208" s="435">
        <f t="shared" si="333"/>
        <v>8</v>
      </c>
      <c r="AC208" s="435">
        <f t="shared" si="362"/>
        <v>9</v>
      </c>
      <c r="AD208" s="435">
        <f t="shared" si="363"/>
        <v>9</v>
      </c>
      <c r="AE208" s="435">
        <f t="shared" si="363"/>
        <v>9</v>
      </c>
      <c r="AF208" s="435">
        <f t="shared" si="361"/>
        <v>10</v>
      </c>
      <c r="AG208" s="435">
        <f t="shared" si="357"/>
        <v>10</v>
      </c>
      <c r="AH208" s="435">
        <f t="shared" si="357"/>
        <v>10</v>
      </c>
      <c r="AI208" s="435">
        <f t="shared" si="357"/>
        <v>11</v>
      </c>
      <c r="AJ208" s="435">
        <f t="shared" si="357"/>
        <v>11</v>
      </c>
      <c r="AK208" s="435">
        <f t="shared" si="351"/>
        <v>12</v>
      </c>
      <c r="AL208" s="435">
        <f t="shared" si="352"/>
        <v>12</v>
      </c>
      <c r="AM208" s="435">
        <f t="shared" si="365"/>
        <v>14</v>
      </c>
      <c r="AN208" s="435">
        <f t="shared" si="366"/>
        <v>14</v>
      </c>
      <c r="AO208" s="435">
        <f t="shared" si="367"/>
        <v>16</v>
      </c>
      <c r="AP208" s="435">
        <f t="shared" si="368"/>
        <v>16</v>
      </c>
      <c r="AQ208" s="437">
        <f t="shared" ref="AQ208:AT208" si="369">AQ206+1</f>
        <v>19</v>
      </c>
      <c r="AR208" s="437">
        <f t="shared" si="369"/>
        <v>19</v>
      </c>
      <c r="AS208" s="437">
        <f t="shared" si="369"/>
        <v>23</v>
      </c>
      <c r="AT208" s="437">
        <f t="shared" si="369"/>
        <v>23</v>
      </c>
      <c r="BA208" s="493">
        <v>45036</v>
      </c>
      <c r="BB208" s="494">
        <v>2023</v>
      </c>
    </row>
    <row r="209" spans="25:54" x14ac:dyDescent="0.2">
      <c r="Y209" s="435">
        <v>200</v>
      </c>
      <c r="Z209" s="435">
        <f t="shared" si="337"/>
        <v>8</v>
      </c>
      <c r="AA209" s="435">
        <f t="shared" si="332"/>
        <v>8</v>
      </c>
      <c r="AB209" s="435">
        <f t="shared" si="333"/>
        <v>8</v>
      </c>
      <c r="AC209" s="435">
        <f t="shared" si="362"/>
        <v>9</v>
      </c>
      <c r="AD209" s="435">
        <f t="shared" si="363"/>
        <v>9</v>
      </c>
      <c r="AE209" s="435">
        <f t="shared" si="363"/>
        <v>9</v>
      </c>
      <c r="AF209" s="435">
        <f t="shared" si="361"/>
        <v>10</v>
      </c>
      <c r="AG209" s="435">
        <f t="shared" si="357"/>
        <v>10</v>
      </c>
      <c r="AH209" s="435">
        <f t="shared" si="357"/>
        <v>10</v>
      </c>
      <c r="AI209" s="435">
        <f t="shared" si="357"/>
        <v>11</v>
      </c>
      <c r="AJ209" s="435">
        <f t="shared" si="357"/>
        <v>11</v>
      </c>
      <c r="AK209" s="435">
        <f t="shared" si="351"/>
        <v>12</v>
      </c>
      <c r="AL209" s="435">
        <f t="shared" si="352"/>
        <v>12</v>
      </c>
      <c r="AM209" s="435">
        <f t="shared" si="365"/>
        <v>14</v>
      </c>
      <c r="AN209" s="435">
        <f t="shared" si="366"/>
        <v>14</v>
      </c>
      <c r="AO209" s="435">
        <f t="shared" si="367"/>
        <v>16</v>
      </c>
      <c r="AP209" s="435">
        <f t="shared" si="368"/>
        <v>16</v>
      </c>
      <c r="AQ209" s="435">
        <f t="shared" ref="AQ209:AQ218" si="370">AQ208</f>
        <v>19</v>
      </c>
      <c r="AR209" s="435">
        <f t="shared" ref="AR209:AR218" si="371">AR208</f>
        <v>19</v>
      </c>
      <c r="AS209" s="435">
        <f t="shared" ref="AS209:AS216" si="372">AS208</f>
        <v>23</v>
      </c>
      <c r="AT209" s="435">
        <f t="shared" ref="AT209:AT216" si="373">AT208</f>
        <v>23</v>
      </c>
      <c r="BA209" s="493">
        <v>45037</v>
      </c>
      <c r="BB209" s="494">
        <v>2023</v>
      </c>
    </row>
    <row r="210" spans="25:54" x14ac:dyDescent="0.2">
      <c r="Y210" s="435">
        <v>201</v>
      </c>
      <c r="Z210" s="437">
        <f t="shared" ref="Z210" si="374">Z209+1</f>
        <v>9</v>
      </c>
      <c r="AA210" s="437">
        <f t="shared" ref="AA210" si="375">AA209+1</f>
        <v>9</v>
      </c>
      <c r="AB210" s="437">
        <f t="shared" ref="AB210" si="376">AB209+1</f>
        <v>9</v>
      </c>
      <c r="AC210" s="435">
        <f t="shared" si="362"/>
        <v>9</v>
      </c>
      <c r="AD210" s="435">
        <f t="shared" si="363"/>
        <v>9</v>
      </c>
      <c r="AE210" s="435">
        <f t="shared" si="363"/>
        <v>9</v>
      </c>
      <c r="AF210" s="435">
        <f t="shared" si="361"/>
        <v>10</v>
      </c>
      <c r="AG210" s="435">
        <f t="shared" si="357"/>
        <v>10</v>
      </c>
      <c r="AH210" s="435">
        <f t="shared" si="357"/>
        <v>10</v>
      </c>
      <c r="AI210" s="435">
        <f t="shared" si="357"/>
        <v>11</v>
      </c>
      <c r="AJ210" s="435">
        <f t="shared" si="357"/>
        <v>11</v>
      </c>
      <c r="AK210" s="435">
        <f t="shared" si="351"/>
        <v>12</v>
      </c>
      <c r="AL210" s="435">
        <f t="shared" si="352"/>
        <v>12</v>
      </c>
      <c r="AM210" s="435">
        <f t="shared" si="365"/>
        <v>14</v>
      </c>
      <c r="AN210" s="435">
        <f t="shared" si="366"/>
        <v>14</v>
      </c>
      <c r="AO210" s="435">
        <f t="shared" si="367"/>
        <v>16</v>
      </c>
      <c r="AP210" s="435">
        <f t="shared" si="368"/>
        <v>16</v>
      </c>
      <c r="AQ210" s="435">
        <f t="shared" si="370"/>
        <v>19</v>
      </c>
      <c r="AR210" s="435">
        <f t="shared" si="371"/>
        <v>19</v>
      </c>
      <c r="AS210" s="435">
        <f t="shared" si="372"/>
        <v>23</v>
      </c>
      <c r="AT210" s="435">
        <f t="shared" si="373"/>
        <v>23</v>
      </c>
      <c r="BA210" s="493">
        <v>45038</v>
      </c>
      <c r="BB210" s="494">
        <v>2023</v>
      </c>
    </row>
    <row r="211" spans="25:54" x14ac:dyDescent="0.2">
      <c r="Y211" s="435">
        <v>202</v>
      </c>
      <c r="Z211" s="435">
        <f t="shared" ref="Z211" si="377">Z210</f>
        <v>9</v>
      </c>
      <c r="AA211" s="435">
        <f t="shared" ref="AA211:AA234" si="378">AA210</f>
        <v>9</v>
      </c>
      <c r="AB211" s="435">
        <f t="shared" ref="AB211:AB234" si="379">AB210</f>
        <v>9</v>
      </c>
      <c r="AC211" s="435">
        <f t="shared" si="362"/>
        <v>9</v>
      </c>
      <c r="AD211" s="435">
        <f t="shared" si="363"/>
        <v>9</v>
      </c>
      <c r="AE211" s="435">
        <f t="shared" si="363"/>
        <v>9</v>
      </c>
      <c r="AF211" s="435">
        <f t="shared" si="361"/>
        <v>10</v>
      </c>
      <c r="AG211" s="435">
        <f t="shared" si="357"/>
        <v>10</v>
      </c>
      <c r="AH211" s="435">
        <f t="shared" si="357"/>
        <v>10</v>
      </c>
      <c r="AI211" s="435">
        <f t="shared" si="357"/>
        <v>11</v>
      </c>
      <c r="AJ211" s="435">
        <f t="shared" si="357"/>
        <v>11</v>
      </c>
      <c r="AK211" s="435">
        <f t="shared" si="351"/>
        <v>12</v>
      </c>
      <c r="AL211" s="435">
        <f t="shared" si="352"/>
        <v>12</v>
      </c>
      <c r="AM211" s="435">
        <f t="shared" si="365"/>
        <v>14</v>
      </c>
      <c r="AN211" s="435">
        <f t="shared" si="366"/>
        <v>14</v>
      </c>
      <c r="AO211" s="435">
        <f t="shared" si="367"/>
        <v>16</v>
      </c>
      <c r="AP211" s="435">
        <f t="shared" si="368"/>
        <v>16</v>
      </c>
      <c r="AQ211" s="435">
        <f t="shared" si="370"/>
        <v>19</v>
      </c>
      <c r="AR211" s="435">
        <f t="shared" si="371"/>
        <v>19</v>
      </c>
      <c r="AS211" s="435">
        <f t="shared" si="372"/>
        <v>23</v>
      </c>
      <c r="AT211" s="435">
        <f t="shared" si="373"/>
        <v>23</v>
      </c>
      <c r="BA211" s="493">
        <v>45039</v>
      </c>
      <c r="BB211" s="494">
        <v>2023</v>
      </c>
    </row>
    <row r="212" spans="25:54" x14ac:dyDescent="0.2">
      <c r="Y212" s="435">
        <v>203</v>
      </c>
      <c r="Z212" s="435">
        <f t="shared" si="337"/>
        <v>9</v>
      </c>
      <c r="AA212" s="435">
        <f t="shared" si="378"/>
        <v>9</v>
      </c>
      <c r="AB212" s="435">
        <f t="shared" si="379"/>
        <v>9</v>
      </c>
      <c r="AC212" s="435">
        <f t="shared" si="362"/>
        <v>9</v>
      </c>
      <c r="AD212" s="435">
        <f t="shared" si="363"/>
        <v>9</v>
      </c>
      <c r="AE212" s="435">
        <f t="shared" si="363"/>
        <v>9</v>
      </c>
      <c r="AF212" s="435">
        <f t="shared" si="361"/>
        <v>10</v>
      </c>
      <c r="AG212" s="435">
        <f t="shared" si="357"/>
        <v>10</v>
      </c>
      <c r="AH212" s="435">
        <f t="shared" si="357"/>
        <v>10</v>
      </c>
      <c r="AI212" s="435">
        <f t="shared" si="357"/>
        <v>11</v>
      </c>
      <c r="AJ212" s="435">
        <f t="shared" si="357"/>
        <v>11</v>
      </c>
      <c r="AK212" s="435">
        <f t="shared" si="351"/>
        <v>12</v>
      </c>
      <c r="AL212" s="435">
        <f t="shared" si="352"/>
        <v>12</v>
      </c>
      <c r="AM212" s="435">
        <f t="shared" si="365"/>
        <v>14</v>
      </c>
      <c r="AN212" s="435">
        <f t="shared" si="366"/>
        <v>14</v>
      </c>
      <c r="AO212" s="435">
        <f t="shared" si="367"/>
        <v>16</v>
      </c>
      <c r="AP212" s="435">
        <f t="shared" si="368"/>
        <v>16</v>
      </c>
      <c r="AQ212" s="435">
        <f t="shared" si="370"/>
        <v>19</v>
      </c>
      <c r="AR212" s="435">
        <f t="shared" si="371"/>
        <v>19</v>
      </c>
      <c r="AS212" s="435">
        <f t="shared" si="372"/>
        <v>23</v>
      </c>
      <c r="AT212" s="435">
        <f t="shared" si="373"/>
        <v>23</v>
      </c>
      <c r="BA212" s="493">
        <v>45040</v>
      </c>
      <c r="BB212" s="494">
        <v>2023</v>
      </c>
    </row>
    <row r="213" spans="25:54" x14ac:dyDescent="0.2">
      <c r="Y213" s="435">
        <v>204</v>
      </c>
      <c r="Z213" s="435">
        <f t="shared" si="337"/>
        <v>9</v>
      </c>
      <c r="AA213" s="435">
        <f t="shared" si="378"/>
        <v>9</v>
      </c>
      <c r="AB213" s="435">
        <f t="shared" si="379"/>
        <v>9</v>
      </c>
      <c r="AC213" s="435">
        <f t="shared" si="362"/>
        <v>9</v>
      </c>
      <c r="AD213" s="435">
        <f t="shared" si="363"/>
        <v>9</v>
      </c>
      <c r="AE213" s="435">
        <f t="shared" si="363"/>
        <v>9</v>
      </c>
      <c r="AF213" s="435">
        <f t="shared" si="361"/>
        <v>10</v>
      </c>
      <c r="AG213" s="435">
        <f t="shared" si="357"/>
        <v>10</v>
      </c>
      <c r="AH213" s="435">
        <f t="shared" si="357"/>
        <v>10</v>
      </c>
      <c r="AI213" s="435">
        <f t="shared" si="357"/>
        <v>11</v>
      </c>
      <c r="AJ213" s="435">
        <f t="shared" si="357"/>
        <v>11</v>
      </c>
      <c r="AK213" s="435">
        <f t="shared" si="351"/>
        <v>12</v>
      </c>
      <c r="AL213" s="435">
        <f t="shared" si="352"/>
        <v>12</v>
      </c>
      <c r="AM213" s="435">
        <f t="shared" si="365"/>
        <v>14</v>
      </c>
      <c r="AN213" s="435">
        <f t="shared" si="366"/>
        <v>14</v>
      </c>
      <c r="AO213" s="435">
        <f t="shared" si="367"/>
        <v>16</v>
      </c>
      <c r="AP213" s="435">
        <f t="shared" si="368"/>
        <v>16</v>
      </c>
      <c r="AQ213" s="435">
        <f t="shared" si="370"/>
        <v>19</v>
      </c>
      <c r="AR213" s="435">
        <f t="shared" si="371"/>
        <v>19</v>
      </c>
      <c r="AS213" s="435">
        <f t="shared" si="372"/>
        <v>23</v>
      </c>
      <c r="AT213" s="435">
        <f t="shared" si="373"/>
        <v>23</v>
      </c>
      <c r="BA213" s="493">
        <v>45041</v>
      </c>
      <c r="BB213" s="494">
        <v>2023</v>
      </c>
    </row>
    <row r="214" spans="25:54" x14ac:dyDescent="0.2">
      <c r="Y214" s="435">
        <v>205</v>
      </c>
      <c r="Z214" s="435">
        <f t="shared" si="337"/>
        <v>9</v>
      </c>
      <c r="AA214" s="435">
        <f t="shared" si="378"/>
        <v>9</v>
      </c>
      <c r="AB214" s="435">
        <f t="shared" si="379"/>
        <v>9</v>
      </c>
      <c r="AC214" s="435">
        <f t="shared" si="362"/>
        <v>9</v>
      </c>
      <c r="AD214" s="435">
        <f t="shared" si="363"/>
        <v>9</v>
      </c>
      <c r="AE214" s="435">
        <f t="shared" si="363"/>
        <v>9</v>
      </c>
      <c r="AF214" s="435">
        <f t="shared" si="361"/>
        <v>10</v>
      </c>
      <c r="AG214" s="435">
        <f t="shared" si="357"/>
        <v>10</v>
      </c>
      <c r="AH214" s="435">
        <f t="shared" si="357"/>
        <v>10</v>
      </c>
      <c r="AI214" s="435">
        <f t="shared" si="357"/>
        <v>11</v>
      </c>
      <c r="AJ214" s="435">
        <f t="shared" si="357"/>
        <v>11</v>
      </c>
      <c r="AK214" s="437">
        <f t="shared" ref="AK214:AL214" si="380">AK212+1</f>
        <v>13</v>
      </c>
      <c r="AL214" s="437">
        <f t="shared" si="380"/>
        <v>13</v>
      </c>
      <c r="AM214" s="435">
        <f t="shared" si="365"/>
        <v>14</v>
      </c>
      <c r="AN214" s="435">
        <f t="shared" si="366"/>
        <v>14</v>
      </c>
      <c r="AO214" s="435">
        <f t="shared" si="367"/>
        <v>16</v>
      </c>
      <c r="AP214" s="435">
        <f t="shared" si="368"/>
        <v>16</v>
      </c>
      <c r="AQ214" s="435">
        <f t="shared" si="370"/>
        <v>19</v>
      </c>
      <c r="AR214" s="435">
        <f t="shared" si="371"/>
        <v>19</v>
      </c>
      <c r="AS214" s="435">
        <f t="shared" si="372"/>
        <v>23</v>
      </c>
      <c r="AT214" s="435">
        <f t="shared" si="373"/>
        <v>23</v>
      </c>
      <c r="BA214" s="493">
        <v>45042</v>
      </c>
      <c r="BB214" s="494">
        <v>2023</v>
      </c>
    </row>
    <row r="215" spans="25:54" x14ac:dyDescent="0.2">
      <c r="Y215" s="435">
        <v>206</v>
      </c>
      <c r="Z215" s="435">
        <f t="shared" si="337"/>
        <v>9</v>
      </c>
      <c r="AA215" s="435">
        <f t="shared" si="378"/>
        <v>9</v>
      </c>
      <c r="AB215" s="435">
        <f t="shared" si="379"/>
        <v>9</v>
      </c>
      <c r="AC215" s="435">
        <f t="shared" si="362"/>
        <v>9</v>
      </c>
      <c r="AD215" s="435">
        <f t="shared" si="363"/>
        <v>9</v>
      </c>
      <c r="AE215" s="435">
        <f t="shared" si="363"/>
        <v>9</v>
      </c>
      <c r="AF215" s="435">
        <f t="shared" si="361"/>
        <v>10</v>
      </c>
      <c r="AG215" s="435">
        <f t="shared" si="357"/>
        <v>10</v>
      </c>
      <c r="AH215" s="435">
        <f t="shared" si="357"/>
        <v>10</v>
      </c>
      <c r="AI215" s="435">
        <f t="shared" si="357"/>
        <v>11</v>
      </c>
      <c r="AJ215" s="435">
        <f t="shared" si="357"/>
        <v>11</v>
      </c>
      <c r="AK215" s="435">
        <f t="shared" ref="AK215:AK230" si="381">AK214</f>
        <v>13</v>
      </c>
      <c r="AL215" s="435">
        <f t="shared" ref="AL215:AL230" si="382">AL214</f>
        <v>13</v>
      </c>
      <c r="AM215" s="435">
        <f t="shared" si="365"/>
        <v>14</v>
      </c>
      <c r="AN215" s="435">
        <f t="shared" si="366"/>
        <v>14</v>
      </c>
      <c r="AO215" s="435">
        <f t="shared" si="367"/>
        <v>16</v>
      </c>
      <c r="AP215" s="435">
        <f t="shared" si="368"/>
        <v>16</v>
      </c>
      <c r="AQ215" s="435">
        <f t="shared" si="370"/>
        <v>19</v>
      </c>
      <c r="AR215" s="435">
        <f t="shared" si="371"/>
        <v>19</v>
      </c>
      <c r="AS215" s="435">
        <f t="shared" si="372"/>
        <v>23</v>
      </c>
      <c r="AT215" s="435">
        <f t="shared" si="373"/>
        <v>23</v>
      </c>
      <c r="BA215" s="493">
        <v>45043</v>
      </c>
      <c r="BB215" s="494">
        <v>2023</v>
      </c>
    </row>
    <row r="216" spans="25:54" x14ac:dyDescent="0.2">
      <c r="Y216" s="435">
        <v>207</v>
      </c>
      <c r="Z216" s="435">
        <f t="shared" si="337"/>
        <v>9</v>
      </c>
      <c r="AA216" s="435">
        <f t="shared" si="378"/>
        <v>9</v>
      </c>
      <c r="AB216" s="435">
        <f t="shared" si="379"/>
        <v>9</v>
      </c>
      <c r="AC216" s="435">
        <f t="shared" si="362"/>
        <v>9</v>
      </c>
      <c r="AD216" s="435">
        <f t="shared" si="363"/>
        <v>9</v>
      </c>
      <c r="AE216" s="435">
        <f t="shared" si="363"/>
        <v>9</v>
      </c>
      <c r="AF216" s="435">
        <f t="shared" si="361"/>
        <v>10</v>
      </c>
      <c r="AG216" s="435">
        <f t="shared" ref="AG216:AG219" si="383">AG215</f>
        <v>10</v>
      </c>
      <c r="AH216" s="435">
        <f t="shared" ref="AH216:AJ219" si="384">AH215</f>
        <v>10</v>
      </c>
      <c r="AI216" s="435">
        <f t="shared" si="384"/>
        <v>11</v>
      </c>
      <c r="AJ216" s="435">
        <f t="shared" si="384"/>
        <v>11</v>
      </c>
      <c r="AK216" s="435">
        <f t="shared" si="381"/>
        <v>13</v>
      </c>
      <c r="AL216" s="435">
        <f t="shared" si="382"/>
        <v>13</v>
      </c>
      <c r="AM216" s="435">
        <f t="shared" si="365"/>
        <v>14</v>
      </c>
      <c r="AN216" s="435">
        <f t="shared" si="366"/>
        <v>14</v>
      </c>
      <c r="AO216" s="435">
        <f t="shared" si="367"/>
        <v>16</v>
      </c>
      <c r="AP216" s="435">
        <f t="shared" si="368"/>
        <v>16</v>
      </c>
      <c r="AQ216" s="435">
        <f t="shared" si="370"/>
        <v>19</v>
      </c>
      <c r="AR216" s="435">
        <f t="shared" si="371"/>
        <v>19</v>
      </c>
      <c r="AS216" s="435">
        <f t="shared" si="372"/>
        <v>23</v>
      </c>
      <c r="AT216" s="435">
        <f t="shared" si="373"/>
        <v>23</v>
      </c>
      <c r="BA216" s="493">
        <v>45044</v>
      </c>
      <c r="BB216" s="494">
        <v>2023</v>
      </c>
    </row>
    <row r="217" spans="25:54" x14ac:dyDescent="0.2">
      <c r="Y217" s="435">
        <v>208</v>
      </c>
      <c r="Z217" s="435">
        <f t="shared" si="337"/>
        <v>9</v>
      </c>
      <c r="AA217" s="435">
        <f t="shared" si="378"/>
        <v>9</v>
      </c>
      <c r="AB217" s="435">
        <f t="shared" si="379"/>
        <v>9</v>
      </c>
      <c r="AC217" s="435">
        <f t="shared" si="362"/>
        <v>9</v>
      </c>
      <c r="AD217" s="435">
        <f t="shared" si="363"/>
        <v>9</v>
      </c>
      <c r="AE217" s="435">
        <f t="shared" si="363"/>
        <v>9</v>
      </c>
      <c r="AF217" s="435">
        <f t="shared" si="361"/>
        <v>10</v>
      </c>
      <c r="AG217" s="435">
        <f t="shared" si="383"/>
        <v>10</v>
      </c>
      <c r="AH217" s="435">
        <f t="shared" si="384"/>
        <v>10</v>
      </c>
      <c r="AI217" s="435">
        <f t="shared" si="384"/>
        <v>11</v>
      </c>
      <c r="AJ217" s="435">
        <f t="shared" si="384"/>
        <v>11</v>
      </c>
      <c r="AK217" s="435">
        <f t="shared" si="381"/>
        <v>13</v>
      </c>
      <c r="AL217" s="435">
        <f t="shared" si="382"/>
        <v>13</v>
      </c>
      <c r="AM217" s="435">
        <f t="shared" si="365"/>
        <v>14</v>
      </c>
      <c r="AN217" s="435">
        <f t="shared" si="366"/>
        <v>14</v>
      </c>
      <c r="AO217" s="435">
        <f t="shared" si="367"/>
        <v>16</v>
      </c>
      <c r="AP217" s="435">
        <f t="shared" si="368"/>
        <v>16</v>
      </c>
      <c r="AQ217" s="435">
        <f t="shared" si="370"/>
        <v>19</v>
      </c>
      <c r="AR217" s="435">
        <f t="shared" si="371"/>
        <v>19</v>
      </c>
      <c r="AS217" s="437">
        <f t="shared" ref="AS217:AT217" si="385">AS215+1</f>
        <v>24</v>
      </c>
      <c r="AT217" s="437">
        <f t="shared" si="385"/>
        <v>24</v>
      </c>
      <c r="BA217" s="493">
        <v>45045</v>
      </c>
      <c r="BB217" s="494">
        <v>2023</v>
      </c>
    </row>
    <row r="218" spans="25:54" x14ac:dyDescent="0.2">
      <c r="Y218" s="435">
        <v>209</v>
      </c>
      <c r="Z218" s="435">
        <f t="shared" si="337"/>
        <v>9</v>
      </c>
      <c r="AA218" s="435">
        <f t="shared" si="378"/>
        <v>9</v>
      </c>
      <c r="AB218" s="435">
        <f t="shared" si="379"/>
        <v>9</v>
      </c>
      <c r="AC218" s="435">
        <f t="shared" si="362"/>
        <v>9</v>
      </c>
      <c r="AD218" s="435">
        <f t="shared" si="363"/>
        <v>9</v>
      </c>
      <c r="AE218" s="435">
        <f t="shared" si="363"/>
        <v>9</v>
      </c>
      <c r="AF218" s="435">
        <f t="shared" si="361"/>
        <v>10</v>
      </c>
      <c r="AG218" s="435">
        <f t="shared" si="383"/>
        <v>10</v>
      </c>
      <c r="AH218" s="435">
        <f t="shared" si="384"/>
        <v>10</v>
      </c>
      <c r="AI218" s="435">
        <f t="shared" si="384"/>
        <v>11</v>
      </c>
      <c r="AJ218" s="435">
        <f t="shared" si="384"/>
        <v>11</v>
      </c>
      <c r="AK218" s="435">
        <f t="shared" si="381"/>
        <v>13</v>
      </c>
      <c r="AL218" s="435">
        <f t="shared" si="382"/>
        <v>13</v>
      </c>
      <c r="AM218" s="435">
        <f t="shared" si="365"/>
        <v>14</v>
      </c>
      <c r="AN218" s="435">
        <f t="shared" si="366"/>
        <v>14</v>
      </c>
      <c r="AO218" s="437">
        <f t="shared" ref="AO218:AP218" si="386">AO216+1</f>
        <v>17</v>
      </c>
      <c r="AP218" s="437">
        <f t="shared" si="386"/>
        <v>17</v>
      </c>
      <c r="AQ218" s="435">
        <f t="shared" si="370"/>
        <v>19</v>
      </c>
      <c r="AR218" s="435">
        <f t="shared" si="371"/>
        <v>19</v>
      </c>
      <c r="AS218" s="435">
        <f t="shared" ref="AS218:AS225" si="387">AS217</f>
        <v>24</v>
      </c>
      <c r="AT218" s="435">
        <f t="shared" ref="AT218:AT225" si="388">AT217</f>
        <v>24</v>
      </c>
      <c r="BA218" s="493">
        <v>45046</v>
      </c>
      <c r="BB218" s="494">
        <v>2023</v>
      </c>
    </row>
    <row r="219" spans="25:54" x14ac:dyDescent="0.2">
      <c r="Y219" s="435">
        <v>210</v>
      </c>
      <c r="Z219" s="435">
        <f t="shared" si="337"/>
        <v>9</v>
      </c>
      <c r="AA219" s="435">
        <f t="shared" si="378"/>
        <v>9</v>
      </c>
      <c r="AB219" s="435">
        <f t="shared" si="379"/>
        <v>9</v>
      </c>
      <c r="AC219" s="435">
        <f t="shared" si="362"/>
        <v>9</v>
      </c>
      <c r="AD219" s="435">
        <f t="shared" si="363"/>
        <v>9</v>
      </c>
      <c r="AE219" s="435">
        <f t="shared" si="363"/>
        <v>9</v>
      </c>
      <c r="AF219" s="435">
        <f t="shared" si="361"/>
        <v>10</v>
      </c>
      <c r="AG219" s="435">
        <f t="shared" si="383"/>
        <v>10</v>
      </c>
      <c r="AH219" s="435">
        <f t="shared" si="384"/>
        <v>10</v>
      </c>
      <c r="AI219" s="437">
        <f t="shared" ref="AI219:AJ219" si="389">AI217+1</f>
        <v>12</v>
      </c>
      <c r="AJ219" s="437">
        <f t="shared" si="389"/>
        <v>12</v>
      </c>
      <c r="AK219" s="435">
        <f t="shared" si="381"/>
        <v>13</v>
      </c>
      <c r="AL219" s="435">
        <f t="shared" si="382"/>
        <v>13</v>
      </c>
      <c r="AM219" s="435">
        <f t="shared" si="365"/>
        <v>14</v>
      </c>
      <c r="AN219" s="435">
        <f t="shared" si="366"/>
        <v>14</v>
      </c>
      <c r="AO219" s="435">
        <f t="shared" ref="AO219:AO230" si="390">AO218</f>
        <v>17</v>
      </c>
      <c r="AP219" s="435">
        <f t="shared" ref="AP219:AP230" si="391">AP218</f>
        <v>17</v>
      </c>
      <c r="AQ219" s="437">
        <f t="shared" ref="AQ219:AR219" si="392">AQ217+1</f>
        <v>20</v>
      </c>
      <c r="AR219" s="437">
        <f t="shared" si="392"/>
        <v>20</v>
      </c>
      <c r="AS219" s="435">
        <f t="shared" si="387"/>
        <v>24</v>
      </c>
      <c r="AT219" s="435">
        <f t="shared" si="388"/>
        <v>24</v>
      </c>
      <c r="BA219" s="493">
        <v>45047</v>
      </c>
      <c r="BB219" s="494">
        <v>2023</v>
      </c>
    </row>
    <row r="220" spans="25:54" x14ac:dyDescent="0.2">
      <c r="Y220" s="435">
        <v>211</v>
      </c>
      <c r="Z220" s="435">
        <f t="shared" si="337"/>
        <v>9</v>
      </c>
      <c r="AA220" s="435">
        <f t="shared" si="378"/>
        <v>9</v>
      </c>
      <c r="AB220" s="435">
        <f t="shared" si="379"/>
        <v>9</v>
      </c>
      <c r="AC220" s="435">
        <f t="shared" si="362"/>
        <v>9</v>
      </c>
      <c r="AD220" s="435">
        <f t="shared" si="363"/>
        <v>9</v>
      </c>
      <c r="AE220" s="435">
        <f t="shared" si="363"/>
        <v>9</v>
      </c>
      <c r="AF220" s="437">
        <f>AF218+1</f>
        <v>11</v>
      </c>
      <c r="AG220" s="437">
        <f t="shared" ref="AG220:AH220" si="393">AG218+1</f>
        <v>11</v>
      </c>
      <c r="AH220" s="437">
        <f t="shared" si="393"/>
        <v>11</v>
      </c>
      <c r="AI220" s="435">
        <f t="shared" ref="AI220:AJ237" si="394">AI219</f>
        <v>12</v>
      </c>
      <c r="AJ220" s="435">
        <f t="shared" si="394"/>
        <v>12</v>
      </c>
      <c r="AK220" s="435">
        <f t="shared" si="381"/>
        <v>13</v>
      </c>
      <c r="AL220" s="435">
        <f t="shared" si="382"/>
        <v>13</v>
      </c>
      <c r="AM220" s="437">
        <f t="shared" ref="AM220:AN220" si="395">AM218+1</f>
        <v>15</v>
      </c>
      <c r="AN220" s="437">
        <f t="shared" si="395"/>
        <v>15</v>
      </c>
      <c r="AO220" s="435">
        <f t="shared" si="390"/>
        <v>17</v>
      </c>
      <c r="AP220" s="435">
        <f t="shared" si="391"/>
        <v>17</v>
      </c>
      <c r="AQ220" s="435">
        <f t="shared" ref="AQ220:AQ229" si="396">AQ219</f>
        <v>20</v>
      </c>
      <c r="AR220" s="435">
        <f t="shared" ref="AR220:AR229" si="397">AR219</f>
        <v>20</v>
      </c>
      <c r="AS220" s="435">
        <f t="shared" si="387"/>
        <v>24</v>
      </c>
      <c r="AT220" s="435">
        <f t="shared" si="388"/>
        <v>24</v>
      </c>
      <c r="BA220" s="493">
        <v>45048</v>
      </c>
      <c r="BB220" s="494">
        <v>2023</v>
      </c>
    </row>
    <row r="221" spans="25:54" x14ac:dyDescent="0.2">
      <c r="Y221" s="435">
        <v>212</v>
      </c>
      <c r="Z221" s="435">
        <f t="shared" si="337"/>
        <v>9</v>
      </c>
      <c r="AA221" s="435">
        <f t="shared" si="378"/>
        <v>9</v>
      </c>
      <c r="AB221" s="435">
        <f t="shared" si="379"/>
        <v>9</v>
      </c>
      <c r="AC221" s="435">
        <f t="shared" si="362"/>
        <v>9</v>
      </c>
      <c r="AD221" s="435">
        <f t="shared" si="363"/>
        <v>9</v>
      </c>
      <c r="AE221" s="435">
        <f t="shared" si="363"/>
        <v>9</v>
      </c>
      <c r="AF221" s="435">
        <f>AF220</f>
        <v>11</v>
      </c>
      <c r="AG221" s="435">
        <f t="shared" ref="AG221:AH236" si="398">AG220</f>
        <v>11</v>
      </c>
      <c r="AH221" s="435">
        <f t="shared" si="398"/>
        <v>11</v>
      </c>
      <c r="AI221" s="435">
        <f t="shared" si="394"/>
        <v>12</v>
      </c>
      <c r="AJ221" s="435">
        <f t="shared" si="394"/>
        <v>12</v>
      </c>
      <c r="AK221" s="435">
        <f t="shared" si="381"/>
        <v>13</v>
      </c>
      <c r="AL221" s="435">
        <f t="shared" si="382"/>
        <v>13</v>
      </c>
      <c r="AM221" s="435">
        <f t="shared" ref="AM221:AM234" si="399">AM220</f>
        <v>15</v>
      </c>
      <c r="AN221" s="435">
        <f t="shared" ref="AN221:AN234" si="400">AN220</f>
        <v>15</v>
      </c>
      <c r="AO221" s="435">
        <f t="shared" si="390"/>
        <v>17</v>
      </c>
      <c r="AP221" s="435">
        <f t="shared" si="391"/>
        <v>17</v>
      </c>
      <c r="AQ221" s="435">
        <f t="shared" si="396"/>
        <v>20</v>
      </c>
      <c r="AR221" s="435">
        <f t="shared" si="397"/>
        <v>20</v>
      </c>
      <c r="AS221" s="435">
        <f t="shared" si="387"/>
        <v>24</v>
      </c>
      <c r="AT221" s="435">
        <f t="shared" si="388"/>
        <v>24</v>
      </c>
      <c r="BA221" s="493">
        <v>45049</v>
      </c>
      <c r="BB221" s="494">
        <v>2023</v>
      </c>
    </row>
    <row r="222" spans="25:54" x14ac:dyDescent="0.2">
      <c r="Y222" s="435">
        <v>213</v>
      </c>
      <c r="Z222" s="435">
        <f t="shared" si="337"/>
        <v>9</v>
      </c>
      <c r="AA222" s="435">
        <f t="shared" si="378"/>
        <v>9</v>
      </c>
      <c r="AB222" s="435">
        <f t="shared" si="379"/>
        <v>9</v>
      </c>
      <c r="AC222" s="435">
        <f t="shared" si="362"/>
        <v>9</v>
      </c>
      <c r="AD222" s="435">
        <f t="shared" si="363"/>
        <v>9</v>
      </c>
      <c r="AE222" s="435">
        <f t="shared" si="363"/>
        <v>9</v>
      </c>
      <c r="AF222" s="435">
        <f t="shared" si="363"/>
        <v>11</v>
      </c>
      <c r="AG222" s="435">
        <f t="shared" si="398"/>
        <v>11</v>
      </c>
      <c r="AH222" s="435">
        <f t="shared" si="398"/>
        <v>11</v>
      </c>
      <c r="AI222" s="435">
        <f t="shared" si="394"/>
        <v>12</v>
      </c>
      <c r="AJ222" s="435">
        <f t="shared" si="394"/>
        <v>12</v>
      </c>
      <c r="AK222" s="435">
        <f t="shared" si="381"/>
        <v>13</v>
      </c>
      <c r="AL222" s="435">
        <f t="shared" si="382"/>
        <v>13</v>
      </c>
      <c r="AM222" s="435">
        <f t="shared" si="399"/>
        <v>15</v>
      </c>
      <c r="AN222" s="435">
        <f t="shared" si="400"/>
        <v>15</v>
      </c>
      <c r="AO222" s="435">
        <f t="shared" si="390"/>
        <v>17</v>
      </c>
      <c r="AP222" s="435">
        <f t="shared" si="391"/>
        <v>17</v>
      </c>
      <c r="AQ222" s="435">
        <f t="shared" si="396"/>
        <v>20</v>
      </c>
      <c r="AR222" s="435">
        <f t="shared" si="397"/>
        <v>20</v>
      </c>
      <c r="AS222" s="435">
        <f t="shared" si="387"/>
        <v>24</v>
      </c>
      <c r="AT222" s="435">
        <f t="shared" si="388"/>
        <v>24</v>
      </c>
      <c r="BA222" s="493">
        <v>45050</v>
      </c>
      <c r="BB222" s="494">
        <v>2023</v>
      </c>
    </row>
    <row r="223" spans="25:54" x14ac:dyDescent="0.2">
      <c r="Y223" s="435">
        <v>214</v>
      </c>
      <c r="Z223" s="435">
        <f t="shared" si="337"/>
        <v>9</v>
      </c>
      <c r="AA223" s="435">
        <f t="shared" si="378"/>
        <v>9</v>
      </c>
      <c r="AB223" s="435">
        <f t="shared" si="379"/>
        <v>9</v>
      </c>
      <c r="AC223" s="435">
        <f t="shared" si="362"/>
        <v>9</v>
      </c>
      <c r="AD223" s="435">
        <f t="shared" si="363"/>
        <v>9</v>
      </c>
      <c r="AE223" s="435">
        <f t="shared" si="363"/>
        <v>9</v>
      </c>
      <c r="AF223" s="435">
        <f t="shared" si="363"/>
        <v>11</v>
      </c>
      <c r="AG223" s="435">
        <f t="shared" si="398"/>
        <v>11</v>
      </c>
      <c r="AH223" s="435">
        <f t="shared" si="398"/>
        <v>11</v>
      </c>
      <c r="AI223" s="435">
        <f t="shared" si="394"/>
        <v>12</v>
      </c>
      <c r="AJ223" s="435">
        <f t="shared" si="394"/>
        <v>12</v>
      </c>
      <c r="AK223" s="435">
        <f t="shared" si="381"/>
        <v>13</v>
      </c>
      <c r="AL223" s="435">
        <f t="shared" si="382"/>
        <v>13</v>
      </c>
      <c r="AM223" s="435">
        <f t="shared" si="399"/>
        <v>15</v>
      </c>
      <c r="AN223" s="435">
        <f t="shared" si="400"/>
        <v>15</v>
      </c>
      <c r="AO223" s="435">
        <f t="shared" si="390"/>
        <v>17</v>
      </c>
      <c r="AP223" s="435">
        <f t="shared" si="391"/>
        <v>17</v>
      </c>
      <c r="AQ223" s="435">
        <f t="shared" si="396"/>
        <v>20</v>
      </c>
      <c r="AR223" s="435">
        <f t="shared" si="397"/>
        <v>20</v>
      </c>
      <c r="AS223" s="435">
        <f t="shared" si="387"/>
        <v>24</v>
      </c>
      <c r="AT223" s="435">
        <f t="shared" si="388"/>
        <v>24</v>
      </c>
      <c r="BA223" s="493">
        <v>45051</v>
      </c>
      <c r="BB223" s="494">
        <v>2023</v>
      </c>
    </row>
    <row r="224" spans="25:54" x14ac:dyDescent="0.2">
      <c r="Y224" s="435">
        <v>215</v>
      </c>
      <c r="Z224" s="435">
        <f t="shared" si="337"/>
        <v>9</v>
      </c>
      <c r="AA224" s="435">
        <f t="shared" si="378"/>
        <v>9</v>
      </c>
      <c r="AB224" s="435">
        <f t="shared" si="379"/>
        <v>9</v>
      </c>
      <c r="AC224" s="435">
        <f t="shared" si="362"/>
        <v>9</v>
      </c>
      <c r="AD224" s="435">
        <f t="shared" si="363"/>
        <v>9</v>
      </c>
      <c r="AE224" s="435">
        <f t="shared" si="363"/>
        <v>9</v>
      </c>
      <c r="AF224" s="435">
        <f t="shared" si="363"/>
        <v>11</v>
      </c>
      <c r="AG224" s="435">
        <f t="shared" si="398"/>
        <v>11</v>
      </c>
      <c r="AH224" s="435">
        <f t="shared" si="398"/>
        <v>11</v>
      </c>
      <c r="AI224" s="435">
        <f t="shared" si="394"/>
        <v>12</v>
      </c>
      <c r="AJ224" s="435">
        <f t="shared" si="394"/>
        <v>12</v>
      </c>
      <c r="AK224" s="435">
        <f t="shared" si="381"/>
        <v>13</v>
      </c>
      <c r="AL224" s="435">
        <f t="shared" si="382"/>
        <v>13</v>
      </c>
      <c r="AM224" s="435">
        <f t="shared" si="399"/>
        <v>15</v>
      </c>
      <c r="AN224" s="435">
        <f t="shared" si="400"/>
        <v>15</v>
      </c>
      <c r="AO224" s="435">
        <f t="shared" si="390"/>
        <v>17</v>
      </c>
      <c r="AP224" s="435">
        <f t="shared" si="391"/>
        <v>17</v>
      </c>
      <c r="AQ224" s="435">
        <f t="shared" si="396"/>
        <v>20</v>
      </c>
      <c r="AR224" s="435">
        <f t="shared" si="397"/>
        <v>20</v>
      </c>
      <c r="AS224" s="435">
        <f t="shared" si="387"/>
        <v>24</v>
      </c>
      <c r="AT224" s="435">
        <f t="shared" si="388"/>
        <v>24</v>
      </c>
      <c r="BA224" s="493">
        <v>45052</v>
      </c>
      <c r="BB224" s="494">
        <v>2023</v>
      </c>
    </row>
    <row r="225" spans="25:54" x14ac:dyDescent="0.2">
      <c r="Y225" s="435">
        <v>216</v>
      </c>
      <c r="Z225" s="435">
        <f t="shared" si="337"/>
        <v>9</v>
      </c>
      <c r="AA225" s="435">
        <f t="shared" si="378"/>
        <v>9</v>
      </c>
      <c r="AB225" s="435">
        <f t="shared" si="379"/>
        <v>9</v>
      </c>
      <c r="AC225" s="437">
        <f>AC223+1</f>
        <v>10</v>
      </c>
      <c r="AD225" s="437">
        <f>AD223+1</f>
        <v>10</v>
      </c>
      <c r="AE225" s="437">
        <f>AE223+1</f>
        <v>10</v>
      </c>
      <c r="AF225" s="435">
        <f t="shared" ref="AF225:AF240" si="401">AF224</f>
        <v>11</v>
      </c>
      <c r="AG225" s="435">
        <f t="shared" si="398"/>
        <v>11</v>
      </c>
      <c r="AH225" s="435">
        <f t="shared" si="398"/>
        <v>11</v>
      </c>
      <c r="AI225" s="435">
        <f t="shared" si="394"/>
        <v>12</v>
      </c>
      <c r="AJ225" s="435">
        <f t="shared" si="394"/>
        <v>12</v>
      </c>
      <c r="AK225" s="435">
        <f t="shared" si="381"/>
        <v>13</v>
      </c>
      <c r="AL225" s="435">
        <f t="shared" si="382"/>
        <v>13</v>
      </c>
      <c r="AM225" s="435">
        <f t="shared" si="399"/>
        <v>15</v>
      </c>
      <c r="AN225" s="435">
        <f t="shared" si="400"/>
        <v>15</v>
      </c>
      <c r="AO225" s="435">
        <f t="shared" si="390"/>
        <v>17</v>
      </c>
      <c r="AP225" s="435">
        <f t="shared" si="391"/>
        <v>17</v>
      </c>
      <c r="AQ225" s="435">
        <f t="shared" si="396"/>
        <v>20</v>
      </c>
      <c r="AR225" s="435">
        <f t="shared" si="397"/>
        <v>20</v>
      </c>
      <c r="AS225" s="435">
        <f t="shared" si="387"/>
        <v>24</v>
      </c>
      <c r="AT225" s="435">
        <f t="shared" si="388"/>
        <v>24</v>
      </c>
      <c r="BA225" s="493">
        <v>45053</v>
      </c>
      <c r="BB225" s="494">
        <v>2023</v>
      </c>
    </row>
    <row r="226" spans="25:54" x14ac:dyDescent="0.2">
      <c r="Y226" s="435">
        <v>217</v>
      </c>
      <c r="Z226" s="435">
        <f t="shared" si="337"/>
        <v>9</v>
      </c>
      <c r="AA226" s="435">
        <f t="shared" si="378"/>
        <v>9</v>
      </c>
      <c r="AB226" s="435">
        <f t="shared" si="379"/>
        <v>9</v>
      </c>
      <c r="AC226" s="435">
        <f t="shared" ref="AC226:AC248" si="402">AC225</f>
        <v>10</v>
      </c>
      <c r="AD226" s="435">
        <f t="shared" ref="AD226:AF248" si="403">AD225</f>
        <v>10</v>
      </c>
      <c r="AE226" s="435">
        <f t="shared" si="403"/>
        <v>10</v>
      </c>
      <c r="AF226" s="435">
        <f t="shared" si="401"/>
        <v>11</v>
      </c>
      <c r="AG226" s="435">
        <f t="shared" si="398"/>
        <v>11</v>
      </c>
      <c r="AH226" s="435">
        <f t="shared" si="398"/>
        <v>11</v>
      </c>
      <c r="AI226" s="435">
        <f t="shared" si="394"/>
        <v>12</v>
      </c>
      <c r="AJ226" s="435">
        <f t="shared" si="394"/>
        <v>12</v>
      </c>
      <c r="AK226" s="435">
        <f t="shared" si="381"/>
        <v>13</v>
      </c>
      <c r="AL226" s="435">
        <f t="shared" si="382"/>
        <v>13</v>
      </c>
      <c r="AM226" s="435">
        <f t="shared" si="399"/>
        <v>15</v>
      </c>
      <c r="AN226" s="435">
        <f t="shared" si="400"/>
        <v>15</v>
      </c>
      <c r="AO226" s="435">
        <f t="shared" si="390"/>
        <v>17</v>
      </c>
      <c r="AP226" s="435">
        <f t="shared" si="391"/>
        <v>17</v>
      </c>
      <c r="AQ226" s="435">
        <f t="shared" si="396"/>
        <v>20</v>
      </c>
      <c r="AR226" s="435">
        <f t="shared" si="397"/>
        <v>20</v>
      </c>
      <c r="AS226" s="437">
        <f t="shared" ref="AS226:AT226" si="404">AS224+1</f>
        <v>25</v>
      </c>
      <c r="AT226" s="437">
        <f t="shared" si="404"/>
        <v>25</v>
      </c>
      <c r="BA226" s="493">
        <v>45054</v>
      </c>
      <c r="BB226" s="494">
        <v>2023</v>
      </c>
    </row>
    <row r="227" spans="25:54" x14ac:dyDescent="0.2">
      <c r="Y227" s="435">
        <v>218</v>
      </c>
      <c r="Z227" s="435">
        <f t="shared" si="337"/>
        <v>9</v>
      </c>
      <c r="AA227" s="435">
        <f t="shared" si="378"/>
        <v>9</v>
      </c>
      <c r="AB227" s="435">
        <f t="shared" si="379"/>
        <v>9</v>
      </c>
      <c r="AC227" s="435">
        <f t="shared" si="402"/>
        <v>10</v>
      </c>
      <c r="AD227" s="435">
        <f t="shared" si="403"/>
        <v>10</v>
      </c>
      <c r="AE227" s="435">
        <f t="shared" si="403"/>
        <v>10</v>
      </c>
      <c r="AF227" s="435">
        <f t="shared" si="401"/>
        <v>11</v>
      </c>
      <c r="AG227" s="435">
        <f t="shared" si="398"/>
        <v>11</v>
      </c>
      <c r="AH227" s="435">
        <f t="shared" si="398"/>
        <v>11</v>
      </c>
      <c r="AI227" s="435">
        <f t="shared" si="394"/>
        <v>12</v>
      </c>
      <c r="AJ227" s="435">
        <f t="shared" si="394"/>
        <v>12</v>
      </c>
      <c r="AK227" s="435">
        <f t="shared" si="381"/>
        <v>13</v>
      </c>
      <c r="AL227" s="435">
        <f t="shared" si="382"/>
        <v>13</v>
      </c>
      <c r="AM227" s="435">
        <f t="shared" si="399"/>
        <v>15</v>
      </c>
      <c r="AN227" s="435">
        <f t="shared" si="400"/>
        <v>15</v>
      </c>
      <c r="AO227" s="435">
        <f t="shared" si="390"/>
        <v>17</v>
      </c>
      <c r="AP227" s="435">
        <f t="shared" si="391"/>
        <v>17</v>
      </c>
      <c r="AQ227" s="435">
        <f t="shared" si="396"/>
        <v>20</v>
      </c>
      <c r="AR227" s="435">
        <f t="shared" si="397"/>
        <v>20</v>
      </c>
      <c r="AS227" s="435">
        <f t="shared" ref="AS227:AS234" si="405">AS226</f>
        <v>25</v>
      </c>
      <c r="AT227" s="435">
        <f t="shared" ref="AT227:AT234" si="406">AT226</f>
        <v>25</v>
      </c>
      <c r="BA227" s="493">
        <v>45055</v>
      </c>
      <c r="BB227" s="494">
        <v>2023</v>
      </c>
    </row>
    <row r="228" spans="25:54" x14ac:dyDescent="0.2">
      <c r="Y228" s="435">
        <v>219</v>
      </c>
      <c r="Z228" s="435">
        <f t="shared" si="337"/>
        <v>9</v>
      </c>
      <c r="AA228" s="435">
        <f t="shared" si="378"/>
        <v>9</v>
      </c>
      <c r="AB228" s="435">
        <f t="shared" si="379"/>
        <v>9</v>
      </c>
      <c r="AC228" s="435">
        <f t="shared" si="402"/>
        <v>10</v>
      </c>
      <c r="AD228" s="435">
        <f t="shared" si="403"/>
        <v>10</v>
      </c>
      <c r="AE228" s="435">
        <f t="shared" si="403"/>
        <v>10</v>
      </c>
      <c r="AF228" s="435">
        <f t="shared" si="401"/>
        <v>11</v>
      </c>
      <c r="AG228" s="435">
        <f t="shared" si="398"/>
        <v>11</v>
      </c>
      <c r="AH228" s="435">
        <f t="shared" si="398"/>
        <v>11</v>
      </c>
      <c r="AI228" s="435">
        <f t="shared" si="394"/>
        <v>12</v>
      </c>
      <c r="AJ228" s="435">
        <f t="shared" si="394"/>
        <v>12</v>
      </c>
      <c r="AK228" s="435">
        <f t="shared" si="381"/>
        <v>13</v>
      </c>
      <c r="AL228" s="435">
        <f t="shared" si="382"/>
        <v>13</v>
      </c>
      <c r="AM228" s="435">
        <f t="shared" si="399"/>
        <v>15</v>
      </c>
      <c r="AN228" s="435">
        <f t="shared" si="400"/>
        <v>15</v>
      </c>
      <c r="AO228" s="435">
        <f t="shared" si="390"/>
        <v>17</v>
      </c>
      <c r="AP228" s="435">
        <f t="shared" si="391"/>
        <v>17</v>
      </c>
      <c r="AQ228" s="435">
        <f t="shared" si="396"/>
        <v>20</v>
      </c>
      <c r="AR228" s="435">
        <f t="shared" si="397"/>
        <v>20</v>
      </c>
      <c r="AS228" s="435">
        <f t="shared" si="405"/>
        <v>25</v>
      </c>
      <c r="AT228" s="435">
        <f t="shared" si="406"/>
        <v>25</v>
      </c>
      <c r="BA228" s="493">
        <v>45056</v>
      </c>
      <c r="BB228" s="494">
        <v>2023</v>
      </c>
    </row>
    <row r="229" spans="25:54" x14ac:dyDescent="0.2">
      <c r="Y229" s="435">
        <v>220</v>
      </c>
      <c r="Z229" s="435">
        <f t="shared" si="337"/>
        <v>9</v>
      </c>
      <c r="AA229" s="435">
        <f t="shared" si="378"/>
        <v>9</v>
      </c>
      <c r="AB229" s="435">
        <f t="shared" si="379"/>
        <v>9</v>
      </c>
      <c r="AC229" s="435">
        <f t="shared" si="402"/>
        <v>10</v>
      </c>
      <c r="AD229" s="435">
        <f t="shared" si="403"/>
        <v>10</v>
      </c>
      <c r="AE229" s="435">
        <f t="shared" si="403"/>
        <v>10</v>
      </c>
      <c r="AF229" s="435">
        <f t="shared" si="401"/>
        <v>11</v>
      </c>
      <c r="AG229" s="435">
        <f t="shared" si="398"/>
        <v>11</v>
      </c>
      <c r="AH229" s="435">
        <f t="shared" si="398"/>
        <v>11</v>
      </c>
      <c r="AI229" s="435">
        <f t="shared" si="394"/>
        <v>12</v>
      </c>
      <c r="AJ229" s="435">
        <f t="shared" si="394"/>
        <v>12</v>
      </c>
      <c r="AK229" s="435">
        <f t="shared" si="381"/>
        <v>13</v>
      </c>
      <c r="AL229" s="435">
        <f t="shared" si="382"/>
        <v>13</v>
      </c>
      <c r="AM229" s="435">
        <f t="shared" si="399"/>
        <v>15</v>
      </c>
      <c r="AN229" s="435">
        <f t="shared" si="400"/>
        <v>15</v>
      </c>
      <c r="AO229" s="435">
        <f t="shared" si="390"/>
        <v>17</v>
      </c>
      <c r="AP229" s="435">
        <f t="shared" si="391"/>
        <v>17</v>
      </c>
      <c r="AQ229" s="435">
        <f t="shared" si="396"/>
        <v>20</v>
      </c>
      <c r="AR229" s="435">
        <f t="shared" si="397"/>
        <v>20</v>
      </c>
      <c r="AS229" s="435">
        <f t="shared" si="405"/>
        <v>25</v>
      </c>
      <c r="AT229" s="435">
        <f t="shared" si="406"/>
        <v>25</v>
      </c>
      <c r="BA229" s="493">
        <v>45057</v>
      </c>
      <c r="BB229" s="494">
        <v>2023</v>
      </c>
    </row>
    <row r="230" spans="25:54" x14ac:dyDescent="0.2">
      <c r="Y230" s="435">
        <v>221</v>
      </c>
      <c r="Z230" s="435">
        <f t="shared" si="337"/>
        <v>9</v>
      </c>
      <c r="AA230" s="435">
        <f t="shared" si="378"/>
        <v>9</v>
      </c>
      <c r="AB230" s="435">
        <f t="shared" si="379"/>
        <v>9</v>
      </c>
      <c r="AC230" s="435">
        <f t="shared" si="402"/>
        <v>10</v>
      </c>
      <c r="AD230" s="435">
        <f t="shared" si="403"/>
        <v>10</v>
      </c>
      <c r="AE230" s="435">
        <f t="shared" si="403"/>
        <v>10</v>
      </c>
      <c r="AF230" s="435">
        <f t="shared" si="401"/>
        <v>11</v>
      </c>
      <c r="AG230" s="435">
        <f t="shared" si="398"/>
        <v>11</v>
      </c>
      <c r="AH230" s="435">
        <f t="shared" si="398"/>
        <v>11</v>
      </c>
      <c r="AI230" s="435">
        <f t="shared" si="394"/>
        <v>12</v>
      </c>
      <c r="AJ230" s="435">
        <f t="shared" si="394"/>
        <v>12</v>
      </c>
      <c r="AK230" s="435">
        <f t="shared" si="381"/>
        <v>13</v>
      </c>
      <c r="AL230" s="435">
        <f t="shared" si="382"/>
        <v>13</v>
      </c>
      <c r="AM230" s="435">
        <f t="shared" si="399"/>
        <v>15</v>
      </c>
      <c r="AN230" s="435">
        <f t="shared" si="400"/>
        <v>15</v>
      </c>
      <c r="AO230" s="435">
        <f t="shared" si="390"/>
        <v>17</v>
      </c>
      <c r="AP230" s="435">
        <f t="shared" si="391"/>
        <v>17</v>
      </c>
      <c r="AQ230" s="437">
        <f t="shared" ref="AQ230:AR230" si="407">AQ228+1</f>
        <v>21</v>
      </c>
      <c r="AR230" s="437">
        <f t="shared" si="407"/>
        <v>21</v>
      </c>
      <c r="AS230" s="435">
        <f t="shared" si="405"/>
        <v>25</v>
      </c>
      <c r="AT230" s="435">
        <f t="shared" si="406"/>
        <v>25</v>
      </c>
      <c r="BA230" s="493">
        <v>45058</v>
      </c>
      <c r="BB230" s="494">
        <v>2023</v>
      </c>
    </row>
    <row r="231" spans="25:54" x14ac:dyDescent="0.2">
      <c r="Y231" s="435">
        <v>222</v>
      </c>
      <c r="Z231" s="435">
        <f t="shared" si="337"/>
        <v>9</v>
      </c>
      <c r="AA231" s="435">
        <f t="shared" si="378"/>
        <v>9</v>
      </c>
      <c r="AB231" s="435">
        <f t="shared" si="379"/>
        <v>9</v>
      </c>
      <c r="AC231" s="435">
        <f t="shared" si="402"/>
        <v>10</v>
      </c>
      <c r="AD231" s="435">
        <f t="shared" si="403"/>
        <v>10</v>
      </c>
      <c r="AE231" s="435">
        <f t="shared" si="403"/>
        <v>10</v>
      </c>
      <c r="AF231" s="435">
        <f t="shared" si="401"/>
        <v>11</v>
      </c>
      <c r="AG231" s="435">
        <f t="shared" si="398"/>
        <v>11</v>
      </c>
      <c r="AH231" s="435">
        <f t="shared" si="398"/>
        <v>11</v>
      </c>
      <c r="AI231" s="435">
        <f t="shared" si="394"/>
        <v>12</v>
      </c>
      <c r="AJ231" s="435">
        <f t="shared" si="394"/>
        <v>12</v>
      </c>
      <c r="AK231" s="437">
        <f t="shared" ref="AK231:AL231" si="408">AK229+1</f>
        <v>14</v>
      </c>
      <c r="AL231" s="437">
        <f t="shared" si="408"/>
        <v>14</v>
      </c>
      <c r="AM231" s="435">
        <f t="shared" si="399"/>
        <v>15</v>
      </c>
      <c r="AN231" s="435">
        <f t="shared" si="400"/>
        <v>15</v>
      </c>
      <c r="AO231" s="437">
        <f t="shared" ref="AO231:AP231" si="409">AO229+1</f>
        <v>18</v>
      </c>
      <c r="AP231" s="437">
        <f t="shared" si="409"/>
        <v>18</v>
      </c>
      <c r="AQ231" s="435">
        <f t="shared" ref="AQ231:AQ240" si="410">AQ230</f>
        <v>21</v>
      </c>
      <c r="AR231" s="435">
        <f t="shared" ref="AR231:AR240" si="411">AR230</f>
        <v>21</v>
      </c>
      <c r="AS231" s="435">
        <f t="shared" si="405"/>
        <v>25</v>
      </c>
      <c r="AT231" s="435">
        <f t="shared" si="406"/>
        <v>25</v>
      </c>
      <c r="BA231" s="493">
        <v>45059</v>
      </c>
      <c r="BB231" s="494">
        <v>2023</v>
      </c>
    </row>
    <row r="232" spans="25:54" x14ac:dyDescent="0.2">
      <c r="Y232" s="435">
        <v>223</v>
      </c>
      <c r="Z232" s="435">
        <f t="shared" si="337"/>
        <v>9</v>
      </c>
      <c r="AA232" s="435">
        <f t="shared" si="378"/>
        <v>9</v>
      </c>
      <c r="AB232" s="435">
        <f t="shared" si="379"/>
        <v>9</v>
      </c>
      <c r="AC232" s="435">
        <f t="shared" si="402"/>
        <v>10</v>
      </c>
      <c r="AD232" s="435">
        <f t="shared" si="403"/>
        <v>10</v>
      </c>
      <c r="AE232" s="435">
        <f t="shared" si="403"/>
        <v>10</v>
      </c>
      <c r="AF232" s="435">
        <f t="shared" si="401"/>
        <v>11</v>
      </c>
      <c r="AG232" s="435">
        <f t="shared" si="398"/>
        <v>11</v>
      </c>
      <c r="AH232" s="435">
        <f t="shared" si="398"/>
        <v>11</v>
      </c>
      <c r="AI232" s="435">
        <f t="shared" si="394"/>
        <v>12</v>
      </c>
      <c r="AJ232" s="435">
        <f t="shared" si="394"/>
        <v>12</v>
      </c>
      <c r="AK232" s="435">
        <f t="shared" ref="AK232:AK247" si="412">AK231</f>
        <v>14</v>
      </c>
      <c r="AL232" s="435">
        <f t="shared" ref="AL232:AL247" si="413">AL231</f>
        <v>14</v>
      </c>
      <c r="AM232" s="435">
        <f t="shared" si="399"/>
        <v>15</v>
      </c>
      <c r="AN232" s="435">
        <f t="shared" si="400"/>
        <v>15</v>
      </c>
      <c r="AO232" s="435">
        <f t="shared" ref="AO232:AO243" si="414">AO231</f>
        <v>18</v>
      </c>
      <c r="AP232" s="435">
        <f t="shared" ref="AP232:AP243" si="415">AP231</f>
        <v>18</v>
      </c>
      <c r="AQ232" s="435">
        <f t="shared" si="410"/>
        <v>21</v>
      </c>
      <c r="AR232" s="435">
        <f t="shared" si="411"/>
        <v>21</v>
      </c>
      <c r="AS232" s="435">
        <f t="shared" si="405"/>
        <v>25</v>
      </c>
      <c r="AT232" s="435">
        <f t="shared" si="406"/>
        <v>25</v>
      </c>
      <c r="BA232" s="493">
        <v>45060</v>
      </c>
      <c r="BB232" s="494">
        <v>2023</v>
      </c>
    </row>
    <row r="233" spans="25:54" x14ac:dyDescent="0.2">
      <c r="Y233" s="435">
        <v>224</v>
      </c>
      <c r="Z233" s="435">
        <f t="shared" si="337"/>
        <v>9</v>
      </c>
      <c r="AA233" s="435">
        <f t="shared" si="378"/>
        <v>9</v>
      </c>
      <c r="AB233" s="435">
        <f t="shared" si="379"/>
        <v>9</v>
      </c>
      <c r="AC233" s="435">
        <f t="shared" si="402"/>
        <v>10</v>
      </c>
      <c r="AD233" s="435">
        <f t="shared" si="403"/>
        <v>10</v>
      </c>
      <c r="AE233" s="435">
        <f t="shared" si="403"/>
        <v>10</v>
      </c>
      <c r="AF233" s="435">
        <f t="shared" si="401"/>
        <v>11</v>
      </c>
      <c r="AG233" s="435">
        <f t="shared" si="398"/>
        <v>11</v>
      </c>
      <c r="AH233" s="435">
        <f t="shared" si="398"/>
        <v>11</v>
      </c>
      <c r="AI233" s="435">
        <f t="shared" si="394"/>
        <v>12</v>
      </c>
      <c r="AJ233" s="435">
        <f t="shared" si="394"/>
        <v>12</v>
      </c>
      <c r="AK233" s="435">
        <f t="shared" si="412"/>
        <v>14</v>
      </c>
      <c r="AL233" s="435">
        <f t="shared" si="413"/>
        <v>14</v>
      </c>
      <c r="AM233" s="435">
        <f t="shared" si="399"/>
        <v>15</v>
      </c>
      <c r="AN233" s="435">
        <f t="shared" si="400"/>
        <v>15</v>
      </c>
      <c r="AO233" s="435">
        <f t="shared" si="414"/>
        <v>18</v>
      </c>
      <c r="AP233" s="435">
        <f t="shared" si="415"/>
        <v>18</v>
      </c>
      <c r="AQ233" s="435">
        <f t="shared" si="410"/>
        <v>21</v>
      </c>
      <c r="AR233" s="435">
        <f t="shared" si="411"/>
        <v>21</v>
      </c>
      <c r="AS233" s="435">
        <f t="shared" si="405"/>
        <v>25</v>
      </c>
      <c r="AT233" s="435">
        <f t="shared" si="406"/>
        <v>25</v>
      </c>
      <c r="BA233" s="493">
        <v>45061</v>
      </c>
      <c r="BB233" s="494">
        <v>2023</v>
      </c>
    </row>
    <row r="234" spans="25:54" x14ac:dyDescent="0.2">
      <c r="Y234" s="435">
        <v>225</v>
      </c>
      <c r="Z234" s="435">
        <f t="shared" si="337"/>
        <v>9</v>
      </c>
      <c r="AA234" s="435">
        <f t="shared" si="378"/>
        <v>9</v>
      </c>
      <c r="AB234" s="435">
        <f t="shared" si="379"/>
        <v>9</v>
      </c>
      <c r="AC234" s="435">
        <f t="shared" si="402"/>
        <v>10</v>
      </c>
      <c r="AD234" s="435">
        <f t="shared" si="403"/>
        <v>10</v>
      </c>
      <c r="AE234" s="435">
        <f t="shared" si="403"/>
        <v>10</v>
      </c>
      <c r="AF234" s="435">
        <f t="shared" si="401"/>
        <v>11</v>
      </c>
      <c r="AG234" s="435">
        <f t="shared" si="398"/>
        <v>11</v>
      </c>
      <c r="AH234" s="435">
        <f t="shared" si="398"/>
        <v>11</v>
      </c>
      <c r="AI234" s="435">
        <f t="shared" si="394"/>
        <v>12</v>
      </c>
      <c r="AJ234" s="435">
        <f t="shared" si="394"/>
        <v>12</v>
      </c>
      <c r="AK234" s="435">
        <f t="shared" si="412"/>
        <v>14</v>
      </c>
      <c r="AL234" s="435">
        <f t="shared" si="413"/>
        <v>14</v>
      </c>
      <c r="AM234" s="435">
        <f t="shared" si="399"/>
        <v>15</v>
      </c>
      <c r="AN234" s="435">
        <f t="shared" si="400"/>
        <v>15</v>
      </c>
      <c r="AO234" s="435">
        <f t="shared" si="414"/>
        <v>18</v>
      </c>
      <c r="AP234" s="435">
        <f t="shared" si="415"/>
        <v>18</v>
      </c>
      <c r="AQ234" s="435">
        <f t="shared" si="410"/>
        <v>21</v>
      </c>
      <c r="AR234" s="435">
        <f t="shared" si="411"/>
        <v>21</v>
      </c>
      <c r="AS234" s="435">
        <f t="shared" si="405"/>
        <v>25</v>
      </c>
      <c r="AT234" s="435">
        <f t="shared" si="406"/>
        <v>25</v>
      </c>
      <c r="BA234" s="493">
        <v>45062</v>
      </c>
      <c r="BB234" s="494">
        <v>2023</v>
      </c>
    </row>
    <row r="235" spans="25:54" x14ac:dyDescent="0.2">
      <c r="Y235" s="435">
        <v>226</v>
      </c>
      <c r="Z235" s="437">
        <f t="shared" ref="Z235" si="416">Z234+1</f>
        <v>10</v>
      </c>
      <c r="AA235" s="437">
        <f t="shared" ref="AA235" si="417">AA234+1</f>
        <v>10</v>
      </c>
      <c r="AB235" s="437">
        <f t="shared" ref="AB235" si="418">AB234+1</f>
        <v>10</v>
      </c>
      <c r="AC235" s="435">
        <f t="shared" si="402"/>
        <v>10</v>
      </c>
      <c r="AD235" s="435">
        <f t="shared" si="403"/>
        <v>10</v>
      </c>
      <c r="AE235" s="435">
        <f t="shared" si="403"/>
        <v>10</v>
      </c>
      <c r="AF235" s="435">
        <f t="shared" si="401"/>
        <v>11</v>
      </c>
      <c r="AG235" s="435">
        <f t="shared" si="398"/>
        <v>11</v>
      </c>
      <c r="AH235" s="435">
        <f t="shared" si="398"/>
        <v>11</v>
      </c>
      <c r="AI235" s="435">
        <f t="shared" si="394"/>
        <v>12</v>
      </c>
      <c r="AJ235" s="435">
        <f t="shared" si="394"/>
        <v>12</v>
      </c>
      <c r="AK235" s="435">
        <f t="shared" si="412"/>
        <v>14</v>
      </c>
      <c r="AL235" s="435">
        <f t="shared" si="413"/>
        <v>14</v>
      </c>
      <c r="AM235" s="437">
        <f t="shared" ref="AM235:AN235" si="419">AM233+1</f>
        <v>16</v>
      </c>
      <c r="AN235" s="437">
        <f t="shared" si="419"/>
        <v>16</v>
      </c>
      <c r="AO235" s="435">
        <f t="shared" si="414"/>
        <v>18</v>
      </c>
      <c r="AP235" s="435">
        <f t="shared" si="415"/>
        <v>18</v>
      </c>
      <c r="AQ235" s="435">
        <f t="shared" si="410"/>
        <v>21</v>
      </c>
      <c r="AR235" s="435">
        <f t="shared" si="411"/>
        <v>21</v>
      </c>
      <c r="AS235" s="437">
        <f t="shared" ref="AS235:AT235" si="420">AS233+1</f>
        <v>26</v>
      </c>
      <c r="AT235" s="437">
        <f t="shared" si="420"/>
        <v>26</v>
      </c>
      <c r="BA235" s="493">
        <v>45063</v>
      </c>
      <c r="BB235" s="494">
        <v>2023</v>
      </c>
    </row>
    <row r="236" spans="25:54" x14ac:dyDescent="0.2">
      <c r="Y236" s="435">
        <v>227</v>
      </c>
      <c r="Z236" s="435">
        <f t="shared" ref="Z236" si="421">Z235</f>
        <v>10</v>
      </c>
      <c r="AA236" s="435">
        <f t="shared" ref="AA236:AA259" si="422">AA235</f>
        <v>10</v>
      </c>
      <c r="AB236" s="435">
        <f t="shared" ref="AB236:AB259" si="423">AB235</f>
        <v>10</v>
      </c>
      <c r="AC236" s="435">
        <f t="shared" si="402"/>
        <v>10</v>
      </c>
      <c r="AD236" s="435">
        <f t="shared" si="403"/>
        <v>10</v>
      </c>
      <c r="AE236" s="435">
        <f t="shared" si="403"/>
        <v>10</v>
      </c>
      <c r="AF236" s="435">
        <f t="shared" si="401"/>
        <v>11</v>
      </c>
      <c r="AG236" s="435">
        <f t="shared" si="398"/>
        <v>11</v>
      </c>
      <c r="AH236" s="435">
        <f t="shared" si="398"/>
        <v>11</v>
      </c>
      <c r="AI236" s="435">
        <f t="shared" si="394"/>
        <v>12</v>
      </c>
      <c r="AJ236" s="435">
        <f t="shared" si="394"/>
        <v>12</v>
      </c>
      <c r="AK236" s="435">
        <f t="shared" si="412"/>
        <v>14</v>
      </c>
      <c r="AL236" s="435">
        <f t="shared" si="413"/>
        <v>14</v>
      </c>
      <c r="AM236" s="435">
        <f t="shared" ref="AM236:AM249" si="424">AM235</f>
        <v>16</v>
      </c>
      <c r="AN236" s="435">
        <f t="shared" ref="AN236:AN249" si="425">AN235</f>
        <v>16</v>
      </c>
      <c r="AO236" s="435">
        <f t="shared" si="414"/>
        <v>18</v>
      </c>
      <c r="AP236" s="435">
        <f t="shared" si="415"/>
        <v>18</v>
      </c>
      <c r="AQ236" s="435">
        <f t="shared" si="410"/>
        <v>21</v>
      </c>
      <c r="AR236" s="435">
        <f t="shared" si="411"/>
        <v>21</v>
      </c>
      <c r="AS236" s="435">
        <f t="shared" ref="AS236:AS243" si="426">AS235</f>
        <v>26</v>
      </c>
      <c r="AT236" s="435">
        <f t="shared" ref="AT236:AT243" si="427">AT235</f>
        <v>26</v>
      </c>
      <c r="BA236" s="493">
        <v>45064</v>
      </c>
      <c r="BB236" s="494">
        <v>2023</v>
      </c>
    </row>
    <row r="237" spans="25:54" x14ac:dyDescent="0.2">
      <c r="Y237" s="435">
        <v>228</v>
      </c>
      <c r="Z237" s="435">
        <f t="shared" si="337"/>
        <v>10</v>
      </c>
      <c r="AA237" s="435">
        <f t="shared" si="422"/>
        <v>10</v>
      </c>
      <c r="AB237" s="435">
        <f t="shared" si="423"/>
        <v>10</v>
      </c>
      <c r="AC237" s="435">
        <f t="shared" si="402"/>
        <v>10</v>
      </c>
      <c r="AD237" s="435">
        <f t="shared" si="403"/>
        <v>10</v>
      </c>
      <c r="AE237" s="435">
        <f t="shared" si="403"/>
        <v>10</v>
      </c>
      <c r="AF237" s="435">
        <f t="shared" si="401"/>
        <v>11</v>
      </c>
      <c r="AG237" s="435">
        <f t="shared" ref="AG237:AG240" si="428">AG236</f>
        <v>11</v>
      </c>
      <c r="AH237" s="435">
        <f t="shared" ref="AH237:AJ253" si="429">AH236</f>
        <v>11</v>
      </c>
      <c r="AI237" s="435">
        <f t="shared" si="394"/>
        <v>12</v>
      </c>
      <c r="AJ237" s="435">
        <f t="shared" si="394"/>
        <v>12</v>
      </c>
      <c r="AK237" s="435">
        <f t="shared" si="412"/>
        <v>14</v>
      </c>
      <c r="AL237" s="435">
        <f t="shared" si="413"/>
        <v>14</v>
      </c>
      <c r="AM237" s="435">
        <f t="shared" si="424"/>
        <v>16</v>
      </c>
      <c r="AN237" s="435">
        <f t="shared" si="425"/>
        <v>16</v>
      </c>
      <c r="AO237" s="435">
        <f t="shared" si="414"/>
        <v>18</v>
      </c>
      <c r="AP237" s="435">
        <f t="shared" si="415"/>
        <v>18</v>
      </c>
      <c r="AQ237" s="435">
        <f t="shared" si="410"/>
        <v>21</v>
      </c>
      <c r="AR237" s="435">
        <f t="shared" si="411"/>
        <v>21</v>
      </c>
      <c r="AS237" s="435">
        <f t="shared" si="426"/>
        <v>26</v>
      </c>
      <c r="AT237" s="435">
        <f t="shared" si="427"/>
        <v>26</v>
      </c>
      <c r="BA237" s="493">
        <v>45065</v>
      </c>
      <c r="BB237" s="494">
        <v>2023</v>
      </c>
    </row>
    <row r="238" spans="25:54" x14ac:dyDescent="0.2">
      <c r="Y238" s="435">
        <v>229</v>
      </c>
      <c r="Z238" s="435">
        <f t="shared" si="337"/>
        <v>10</v>
      </c>
      <c r="AA238" s="435">
        <f t="shared" si="422"/>
        <v>10</v>
      </c>
      <c r="AB238" s="435">
        <f t="shared" si="423"/>
        <v>10</v>
      </c>
      <c r="AC238" s="435">
        <f t="shared" si="402"/>
        <v>10</v>
      </c>
      <c r="AD238" s="435">
        <f t="shared" si="403"/>
        <v>10</v>
      </c>
      <c r="AE238" s="435">
        <f t="shared" si="403"/>
        <v>10</v>
      </c>
      <c r="AF238" s="435">
        <f t="shared" si="401"/>
        <v>11</v>
      </c>
      <c r="AG238" s="435">
        <f t="shared" si="428"/>
        <v>11</v>
      </c>
      <c r="AH238" s="435">
        <f t="shared" si="429"/>
        <v>11</v>
      </c>
      <c r="AI238" s="437">
        <f t="shared" ref="AI238:AJ238" si="430">AI236+1</f>
        <v>13</v>
      </c>
      <c r="AJ238" s="437">
        <f t="shared" si="430"/>
        <v>13</v>
      </c>
      <c r="AK238" s="435">
        <f t="shared" si="412"/>
        <v>14</v>
      </c>
      <c r="AL238" s="435">
        <f t="shared" si="413"/>
        <v>14</v>
      </c>
      <c r="AM238" s="435">
        <f t="shared" si="424"/>
        <v>16</v>
      </c>
      <c r="AN238" s="435">
        <f t="shared" si="425"/>
        <v>16</v>
      </c>
      <c r="AO238" s="435">
        <f t="shared" si="414"/>
        <v>18</v>
      </c>
      <c r="AP238" s="435">
        <f t="shared" si="415"/>
        <v>18</v>
      </c>
      <c r="AQ238" s="435">
        <f t="shared" si="410"/>
        <v>21</v>
      </c>
      <c r="AR238" s="435">
        <f t="shared" si="411"/>
        <v>21</v>
      </c>
      <c r="AS238" s="435">
        <f t="shared" si="426"/>
        <v>26</v>
      </c>
      <c r="AT238" s="435">
        <f t="shared" si="427"/>
        <v>26</v>
      </c>
      <c r="BA238" s="493">
        <v>45066</v>
      </c>
      <c r="BB238" s="494">
        <v>2023</v>
      </c>
    </row>
    <row r="239" spans="25:54" x14ac:dyDescent="0.2">
      <c r="Y239" s="435">
        <v>230</v>
      </c>
      <c r="Z239" s="435">
        <f t="shared" si="337"/>
        <v>10</v>
      </c>
      <c r="AA239" s="435">
        <f t="shared" si="422"/>
        <v>10</v>
      </c>
      <c r="AB239" s="435">
        <f t="shared" si="423"/>
        <v>10</v>
      </c>
      <c r="AC239" s="435">
        <f t="shared" si="402"/>
        <v>10</v>
      </c>
      <c r="AD239" s="435">
        <f t="shared" si="403"/>
        <v>10</v>
      </c>
      <c r="AE239" s="435">
        <f t="shared" si="403"/>
        <v>10</v>
      </c>
      <c r="AF239" s="435">
        <f t="shared" si="401"/>
        <v>11</v>
      </c>
      <c r="AG239" s="435">
        <f t="shared" si="428"/>
        <v>11</v>
      </c>
      <c r="AH239" s="435">
        <f t="shared" si="429"/>
        <v>11</v>
      </c>
      <c r="AI239" s="435">
        <f t="shared" si="429"/>
        <v>13</v>
      </c>
      <c r="AJ239" s="435">
        <f t="shared" si="429"/>
        <v>13</v>
      </c>
      <c r="AK239" s="435">
        <f t="shared" si="412"/>
        <v>14</v>
      </c>
      <c r="AL239" s="435">
        <f t="shared" si="413"/>
        <v>14</v>
      </c>
      <c r="AM239" s="435">
        <f t="shared" si="424"/>
        <v>16</v>
      </c>
      <c r="AN239" s="435">
        <f t="shared" si="425"/>
        <v>16</v>
      </c>
      <c r="AO239" s="435">
        <f t="shared" si="414"/>
        <v>18</v>
      </c>
      <c r="AP239" s="435">
        <f t="shared" si="415"/>
        <v>18</v>
      </c>
      <c r="AQ239" s="435">
        <f t="shared" si="410"/>
        <v>21</v>
      </c>
      <c r="AR239" s="435">
        <f t="shared" si="411"/>
        <v>21</v>
      </c>
      <c r="AS239" s="435">
        <f t="shared" si="426"/>
        <v>26</v>
      </c>
      <c r="AT239" s="435">
        <f t="shared" si="427"/>
        <v>26</v>
      </c>
      <c r="BA239" s="493">
        <v>45067</v>
      </c>
      <c r="BB239" s="494">
        <v>2023</v>
      </c>
    </row>
    <row r="240" spans="25:54" x14ac:dyDescent="0.2">
      <c r="Y240" s="435">
        <v>231</v>
      </c>
      <c r="Z240" s="435">
        <f t="shared" si="337"/>
        <v>10</v>
      </c>
      <c r="AA240" s="435">
        <f t="shared" si="422"/>
        <v>10</v>
      </c>
      <c r="AB240" s="435">
        <f t="shared" si="423"/>
        <v>10</v>
      </c>
      <c r="AC240" s="435">
        <f t="shared" si="402"/>
        <v>10</v>
      </c>
      <c r="AD240" s="435">
        <f t="shared" si="403"/>
        <v>10</v>
      </c>
      <c r="AE240" s="435">
        <f t="shared" si="403"/>
        <v>10</v>
      </c>
      <c r="AF240" s="435">
        <f t="shared" si="401"/>
        <v>11</v>
      </c>
      <c r="AG240" s="435">
        <f t="shared" si="428"/>
        <v>11</v>
      </c>
      <c r="AH240" s="435">
        <f t="shared" si="429"/>
        <v>11</v>
      </c>
      <c r="AI240" s="435">
        <f t="shared" si="429"/>
        <v>13</v>
      </c>
      <c r="AJ240" s="435">
        <f t="shared" si="429"/>
        <v>13</v>
      </c>
      <c r="AK240" s="435">
        <f t="shared" si="412"/>
        <v>14</v>
      </c>
      <c r="AL240" s="435">
        <f t="shared" si="413"/>
        <v>14</v>
      </c>
      <c r="AM240" s="435">
        <f t="shared" si="424"/>
        <v>16</v>
      </c>
      <c r="AN240" s="435">
        <f t="shared" si="425"/>
        <v>16</v>
      </c>
      <c r="AO240" s="435">
        <f t="shared" si="414"/>
        <v>18</v>
      </c>
      <c r="AP240" s="435">
        <f t="shared" si="415"/>
        <v>18</v>
      </c>
      <c r="AQ240" s="435">
        <f t="shared" si="410"/>
        <v>21</v>
      </c>
      <c r="AR240" s="435">
        <f t="shared" si="411"/>
        <v>21</v>
      </c>
      <c r="AS240" s="435">
        <f t="shared" si="426"/>
        <v>26</v>
      </c>
      <c r="AT240" s="435">
        <f t="shared" si="427"/>
        <v>26</v>
      </c>
      <c r="BA240" s="493">
        <v>45068</v>
      </c>
      <c r="BB240" s="494">
        <v>2023</v>
      </c>
    </row>
    <row r="241" spans="25:54" x14ac:dyDescent="0.2">
      <c r="Y241" s="435">
        <v>232</v>
      </c>
      <c r="Z241" s="435">
        <f t="shared" si="337"/>
        <v>10</v>
      </c>
      <c r="AA241" s="435">
        <f t="shared" si="422"/>
        <v>10</v>
      </c>
      <c r="AB241" s="435">
        <f t="shared" si="423"/>
        <v>10</v>
      </c>
      <c r="AC241" s="435">
        <f t="shared" si="402"/>
        <v>10</v>
      </c>
      <c r="AD241" s="435">
        <f t="shared" si="403"/>
        <v>10</v>
      </c>
      <c r="AE241" s="435">
        <f t="shared" si="403"/>
        <v>10</v>
      </c>
      <c r="AF241" s="437">
        <f>AF239+1</f>
        <v>12</v>
      </c>
      <c r="AG241" s="437">
        <f t="shared" ref="AG241:AH241" si="431">AG239+1</f>
        <v>12</v>
      </c>
      <c r="AH241" s="437">
        <f t="shared" si="431"/>
        <v>12</v>
      </c>
      <c r="AI241" s="435">
        <f t="shared" si="429"/>
        <v>13</v>
      </c>
      <c r="AJ241" s="435">
        <f t="shared" si="429"/>
        <v>13</v>
      </c>
      <c r="AK241" s="435">
        <f t="shared" si="412"/>
        <v>14</v>
      </c>
      <c r="AL241" s="435">
        <f t="shared" si="413"/>
        <v>14</v>
      </c>
      <c r="AM241" s="435">
        <f t="shared" si="424"/>
        <v>16</v>
      </c>
      <c r="AN241" s="435">
        <f t="shared" si="425"/>
        <v>16</v>
      </c>
      <c r="AO241" s="435">
        <f t="shared" si="414"/>
        <v>18</v>
      </c>
      <c r="AP241" s="435">
        <f t="shared" si="415"/>
        <v>18</v>
      </c>
      <c r="AQ241" s="437">
        <f t="shared" ref="AQ241:AR241" si="432">AQ239+1</f>
        <v>22</v>
      </c>
      <c r="AR241" s="437">
        <f t="shared" si="432"/>
        <v>22</v>
      </c>
      <c r="AS241" s="435">
        <f t="shared" si="426"/>
        <v>26</v>
      </c>
      <c r="AT241" s="435">
        <f t="shared" si="427"/>
        <v>26</v>
      </c>
      <c r="BA241" s="493">
        <v>45069</v>
      </c>
      <c r="BB241" s="494">
        <v>2023</v>
      </c>
    </row>
    <row r="242" spans="25:54" x14ac:dyDescent="0.2">
      <c r="Y242" s="435">
        <v>233</v>
      </c>
      <c r="Z242" s="435">
        <f t="shared" si="337"/>
        <v>10</v>
      </c>
      <c r="AA242" s="435">
        <f t="shared" si="422"/>
        <v>10</v>
      </c>
      <c r="AB242" s="435">
        <f t="shared" si="423"/>
        <v>10</v>
      </c>
      <c r="AC242" s="435">
        <f t="shared" si="402"/>
        <v>10</v>
      </c>
      <c r="AD242" s="435">
        <f t="shared" si="403"/>
        <v>10</v>
      </c>
      <c r="AE242" s="435">
        <f t="shared" si="403"/>
        <v>10</v>
      </c>
      <c r="AF242" s="435">
        <f>AF241</f>
        <v>12</v>
      </c>
      <c r="AG242" s="435">
        <f t="shared" ref="AG242:AJ257" si="433">AG241</f>
        <v>12</v>
      </c>
      <c r="AH242" s="435">
        <f t="shared" si="433"/>
        <v>12</v>
      </c>
      <c r="AI242" s="435">
        <f t="shared" si="429"/>
        <v>13</v>
      </c>
      <c r="AJ242" s="435">
        <f t="shared" si="429"/>
        <v>13</v>
      </c>
      <c r="AK242" s="435">
        <f t="shared" si="412"/>
        <v>14</v>
      </c>
      <c r="AL242" s="435">
        <f t="shared" si="413"/>
        <v>14</v>
      </c>
      <c r="AM242" s="435">
        <f t="shared" si="424"/>
        <v>16</v>
      </c>
      <c r="AN242" s="435">
        <f t="shared" si="425"/>
        <v>16</v>
      </c>
      <c r="AO242" s="435">
        <f t="shared" si="414"/>
        <v>18</v>
      </c>
      <c r="AP242" s="435">
        <f t="shared" si="415"/>
        <v>18</v>
      </c>
      <c r="AQ242" s="435">
        <f t="shared" ref="AQ242:AQ251" si="434">AQ241</f>
        <v>22</v>
      </c>
      <c r="AR242" s="435">
        <f t="shared" ref="AR242:AR251" si="435">AR241</f>
        <v>22</v>
      </c>
      <c r="AS242" s="435">
        <f t="shared" si="426"/>
        <v>26</v>
      </c>
      <c r="AT242" s="435">
        <f t="shared" si="427"/>
        <v>26</v>
      </c>
      <c r="BA242" s="493">
        <v>45070</v>
      </c>
      <c r="BB242" s="494">
        <v>2023</v>
      </c>
    </row>
    <row r="243" spans="25:54" x14ac:dyDescent="0.2">
      <c r="Y243" s="435">
        <v>234</v>
      </c>
      <c r="Z243" s="435">
        <f t="shared" si="337"/>
        <v>10</v>
      </c>
      <c r="AA243" s="435">
        <f t="shared" si="422"/>
        <v>10</v>
      </c>
      <c r="AB243" s="435">
        <f t="shared" si="423"/>
        <v>10</v>
      </c>
      <c r="AC243" s="435">
        <f t="shared" si="402"/>
        <v>10</v>
      </c>
      <c r="AD243" s="435">
        <f t="shared" si="403"/>
        <v>10</v>
      </c>
      <c r="AE243" s="435">
        <f t="shared" si="403"/>
        <v>10</v>
      </c>
      <c r="AF243" s="435">
        <f t="shared" si="403"/>
        <v>12</v>
      </c>
      <c r="AG243" s="435">
        <f t="shared" si="433"/>
        <v>12</v>
      </c>
      <c r="AH243" s="435">
        <f t="shared" si="433"/>
        <v>12</v>
      </c>
      <c r="AI243" s="435">
        <f t="shared" si="429"/>
        <v>13</v>
      </c>
      <c r="AJ243" s="435">
        <f t="shared" si="429"/>
        <v>13</v>
      </c>
      <c r="AK243" s="435">
        <f t="shared" si="412"/>
        <v>14</v>
      </c>
      <c r="AL243" s="435">
        <f t="shared" si="413"/>
        <v>14</v>
      </c>
      <c r="AM243" s="435">
        <f t="shared" si="424"/>
        <v>16</v>
      </c>
      <c r="AN243" s="435">
        <f t="shared" si="425"/>
        <v>16</v>
      </c>
      <c r="AO243" s="435">
        <f t="shared" si="414"/>
        <v>18</v>
      </c>
      <c r="AP243" s="435">
        <f t="shared" si="415"/>
        <v>18</v>
      </c>
      <c r="AQ243" s="435">
        <f t="shared" si="434"/>
        <v>22</v>
      </c>
      <c r="AR243" s="435">
        <f t="shared" si="435"/>
        <v>22</v>
      </c>
      <c r="AS243" s="435">
        <f t="shared" si="426"/>
        <v>26</v>
      </c>
      <c r="AT243" s="435">
        <f t="shared" si="427"/>
        <v>26</v>
      </c>
      <c r="BA243" s="493">
        <v>45071</v>
      </c>
      <c r="BB243" s="494">
        <v>2023</v>
      </c>
    </row>
    <row r="244" spans="25:54" x14ac:dyDescent="0.2">
      <c r="Y244" s="435">
        <v>235</v>
      </c>
      <c r="Z244" s="435">
        <f t="shared" si="337"/>
        <v>10</v>
      </c>
      <c r="AA244" s="435">
        <f t="shared" si="422"/>
        <v>10</v>
      </c>
      <c r="AB244" s="435">
        <f t="shared" si="423"/>
        <v>10</v>
      </c>
      <c r="AC244" s="435">
        <f t="shared" si="402"/>
        <v>10</v>
      </c>
      <c r="AD244" s="435">
        <f t="shared" si="403"/>
        <v>10</v>
      </c>
      <c r="AE244" s="435">
        <f t="shared" si="403"/>
        <v>10</v>
      </c>
      <c r="AF244" s="435">
        <f t="shared" si="403"/>
        <v>12</v>
      </c>
      <c r="AG244" s="435">
        <f t="shared" si="433"/>
        <v>12</v>
      </c>
      <c r="AH244" s="435">
        <f t="shared" si="433"/>
        <v>12</v>
      </c>
      <c r="AI244" s="435">
        <f t="shared" si="429"/>
        <v>13</v>
      </c>
      <c r="AJ244" s="435">
        <f t="shared" si="429"/>
        <v>13</v>
      </c>
      <c r="AK244" s="435">
        <f t="shared" si="412"/>
        <v>14</v>
      </c>
      <c r="AL244" s="435">
        <f t="shared" si="413"/>
        <v>14</v>
      </c>
      <c r="AM244" s="435">
        <f t="shared" si="424"/>
        <v>16</v>
      </c>
      <c r="AN244" s="435">
        <f t="shared" si="425"/>
        <v>16</v>
      </c>
      <c r="AO244" s="437">
        <f t="shared" ref="AO244:AP244" si="436">AO242+1</f>
        <v>19</v>
      </c>
      <c r="AP244" s="437">
        <f t="shared" si="436"/>
        <v>19</v>
      </c>
      <c r="AQ244" s="435">
        <f t="shared" si="434"/>
        <v>22</v>
      </c>
      <c r="AR244" s="435">
        <f t="shared" si="435"/>
        <v>22</v>
      </c>
      <c r="AS244" s="437">
        <f t="shared" ref="AS244:AT244" si="437">AS242+1</f>
        <v>27</v>
      </c>
      <c r="AT244" s="437">
        <f t="shared" si="437"/>
        <v>27</v>
      </c>
      <c r="BA244" s="493">
        <v>45072</v>
      </c>
      <c r="BB244" s="494">
        <v>2023</v>
      </c>
    </row>
    <row r="245" spans="25:54" x14ac:dyDescent="0.2">
      <c r="Y245" s="435">
        <v>236</v>
      </c>
      <c r="Z245" s="435">
        <f t="shared" si="337"/>
        <v>10</v>
      </c>
      <c r="AA245" s="435">
        <f t="shared" si="422"/>
        <v>10</v>
      </c>
      <c r="AB245" s="435">
        <f t="shared" si="423"/>
        <v>10</v>
      </c>
      <c r="AC245" s="435">
        <f t="shared" si="402"/>
        <v>10</v>
      </c>
      <c r="AD245" s="435">
        <f t="shared" si="403"/>
        <v>10</v>
      </c>
      <c r="AE245" s="435">
        <f t="shared" si="403"/>
        <v>10</v>
      </c>
      <c r="AF245" s="435">
        <f t="shared" si="403"/>
        <v>12</v>
      </c>
      <c r="AG245" s="435">
        <f t="shared" si="433"/>
        <v>12</v>
      </c>
      <c r="AH245" s="435">
        <f t="shared" si="433"/>
        <v>12</v>
      </c>
      <c r="AI245" s="435">
        <f t="shared" si="429"/>
        <v>13</v>
      </c>
      <c r="AJ245" s="435">
        <f t="shared" si="429"/>
        <v>13</v>
      </c>
      <c r="AK245" s="435">
        <f t="shared" si="412"/>
        <v>14</v>
      </c>
      <c r="AL245" s="435">
        <f t="shared" si="413"/>
        <v>14</v>
      </c>
      <c r="AM245" s="435">
        <f t="shared" si="424"/>
        <v>16</v>
      </c>
      <c r="AN245" s="435">
        <f t="shared" si="425"/>
        <v>16</v>
      </c>
      <c r="AO245" s="435">
        <f t="shared" ref="AO245:AO256" si="438">AO244</f>
        <v>19</v>
      </c>
      <c r="AP245" s="435">
        <f t="shared" ref="AP245:AP256" si="439">AP244</f>
        <v>19</v>
      </c>
      <c r="AQ245" s="435">
        <f t="shared" si="434"/>
        <v>22</v>
      </c>
      <c r="AR245" s="435">
        <f t="shared" si="435"/>
        <v>22</v>
      </c>
      <c r="AS245" s="435">
        <f t="shared" ref="AS245:AS252" si="440">AS244</f>
        <v>27</v>
      </c>
      <c r="AT245" s="435">
        <f t="shared" ref="AT245:AT252" si="441">AT244</f>
        <v>27</v>
      </c>
      <c r="BA245" s="493">
        <v>45073</v>
      </c>
      <c r="BB245" s="494">
        <v>2023</v>
      </c>
    </row>
    <row r="246" spans="25:54" x14ac:dyDescent="0.2">
      <c r="Y246" s="435">
        <v>237</v>
      </c>
      <c r="Z246" s="435">
        <f t="shared" si="337"/>
        <v>10</v>
      </c>
      <c r="AA246" s="435">
        <f t="shared" si="422"/>
        <v>10</v>
      </c>
      <c r="AB246" s="435">
        <f t="shared" si="423"/>
        <v>10</v>
      </c>
      <c r="AC246" s="435">
        <f t="shared" si="402"/>
        <v>10</v>
      </c>
      <c r="AD246" s="435">
        <f t="shared" si="403"/>
        <v>10</v>
      </c>
      <c r="AE246" s="435">
        <f t="shared" si="403"/>
        <v>10</v>
      </c>
      <c r="AF246" s="435">
        <f t="shared" si="403"/>
        <v>12</v>
      </c>
      <c r="AG246" s="435">
        <f t="shared" si="433"/>
        <v>12</v>
      </c>
      <c r="AH246" s="435">
        <f t="shared" si="433"/>
        <v>12</v>
      </c>
      <c r="AI246" s="435">
        <f t="shared" si="429"/>
        <v>13</v>
      </c>
      <c r="AJ246" s="435">
        <f t="shared" si="429"/>
        <v>13</v>
      </c>
      <c r="AK246" s="435">
        <f t="shared" si="412"/>
        <v>14</v>
      </c>
      <c r="AL246" s="435">
        <f t="shared" si="413"/>
        <v>14</v>
      </c>
      <c r="AM246" s="435">
        <f t="shared" si="424"/>
        <v>16</v>
      </c>
      <c r="AN246" s="435">
        <f t="shared" si="425"/>
        <v>16</v>
      </c>
      <c r="AO246" s="435">
        <f t="shared" si="438"/>
        <v>19</v>
      </c>
      <c r="AP246" s="435">
        <f t="shared" si="439"/>
        <v>19</v>
      </c>
      <c r="AQ246" s="435">
        <f t="shared" si="434"/>
        <v>22</v>
      </c>
      <c r="AR246" s="435">
        <f t="shared" si="435"/>
        <v>22</v>
      </c>
      <c r="AS246" s="435">
        <f t="shared" si="440"/>
        <v>27</v>
      </c>
      <c r="AT246" s="435">
        <f t="shared" si="441"/>
        <v>27</v>
      </c>
      <c r="BA246" s="493">
        <v>45074</v>
      </c>
      <c r="BB246" s="494">
        <v>2023</v>
      </c>
    </row>
    <row r="247" spans="25:54" x14ac:dyDescent="0.2">
      <c r="Y247" s="435">
        <v>238</v>
      </c>
      <c r="Z247" s="435">
        <f t="shared" si="337"/>
        <v>10</v>
      </c>
      <c r="AA247" s="435">
        <f t="shared" si="422"/>
        <v>10</v>
      </c>
      <c r="AB247" s="435">
        <f t="shared" si="423"/>
        <v>10</v>
      </c>
      <c r="AC247" s="435">
        <f t="shared" si="402"/>
        <v>10</v>
      </c>
      <c r="AD247" s="435">
        <f t="shared" si="403"/>
        <v>10</v>
      </c>
      <c r="AE247" s="435">
        <f t="shared" si="403"/>
        <v>10</v>
      </c>
      <c r="AF247" s="435">
        <f t="shared" si="403"/>
        <v>12</v>
      </c>
      <c r="AG247" s="435">
        <f t="shared" si="433"/>
        <v>12</v>
      </c>
      <c r="AH247" s="435">
        <f t="shared" si="433"/>
        <v>12</v>
      </c>
      <c r="AI247" s="435">
        <f t="shared" si="429"/>
        <v>13</v>
      </c>
      <c r="AJ247" s="435">
        <f t="shared" si="429"/>
        <v>13</v>
      </c>
      <c r="AK247" s="435">
        <f t="shared" si="412"/>
        <v>14</v>
      </c>
      <c r="AL247" s="435">
        <f t="shared" si="413"/>
        <v>14</v>
      </c>
      <c r="AM247" s="435">
        <f t="shared" si="424"/>
        <v>16</v>
      </c>
      <c r="AN247" s="435">
        <f t="shared" si="425"/>
        <v>16</v>
      </c>
      <c r="AO247" s="435">
        <f t="shared" si="438"/>
        <v>19</v>
      </c>
      <c r="AP247" s="435">
        <f t="shared" si="439"/>
        <v>19</v>
      </c>
      <c r="AQ247" s="435">
        <f t="shared" si="434"/>
        <v>22</v>
      </c>
      <c r="AR247" s="435">
        <f t="shared" si="435"/>
        <v>22</v>
      </c>
      <c r="AS247" s="435">
        <f t="shared" si="440"/>
        <v>27</v>
      </c>
      <c r="AT247" s="435">
        <f t="shared" si="441"/>
        <v>27</v>
      </c>
      <c r="BA247" s="493">
        <v>45075</v>
      </c>
      <c r="BB247" s="494">
        <v>2023</v>
      </c>
    </row>
    <row r="248" spans="25:54" x14ac:dyDescent="0.2">
      <c r="Y248" s="435">
        <v>239</v>
      </c>
      <c r="Z248" s="435">
        <f t="shared" si="337"/>
        <v>10</v>
      </c>
      <c r="AA248" s="435">
        <f t="shared" si="422"/>
        <v>10</v>
      </c>
      <c r="AB248" s="435">
        <f t="shared" si="423"/>
        <v>10</v>
      </c>
      <c r="AC248" s="435">
        <f t="shared" si="402"/>
        <v>10</v>
      </c>
      <c r="AD248" s="435">
        <f t="shared" si="403"/>
        <v>10</v>
      </c>
      <c r="AE248" s="435">
        <f t="shared" si="403"/>
        <v>10</v>
      </c>
      <c r="AF248" s="435">
        <f t="shared" si="403"/>
        <v>12</v>
      </c>
      <c r="AG248" s="435">
        <f t="shared" si="433"/>
        <v>12</v>
      </c>
      <c r="AH248" s="435">
        <f t="shared" si="433"/>
        <v>12</v>
      </c>
      <c r="AI248" s="435">
        <f t="shared" si="429"/>
        <v>13</v>
      </c>
      <c r="AJ248" s="435">
        <f t="shared" si="429"/>
        <v>13</v>
      </c>
      <c r="AK248" s="437">
        <f t="shared" ref="AK248:AL248" si="442">AK246+1</f>
        <v>15</v>
      </c>
      <c r="AL248" s="437">
        <f t="shared" si="442"/>
        <v>15</v>
      </c>
      <c r="AM248" s="435">
        <f t="shared" si="424"/>
        <v>16</v>
      </c>
      <c r="AN248" s="435">
        <f t="shared" si="425"/>
        <v>16</v>
      </c>
      <c r="AO248" s="435">
        <f t="shared" si="438"/>
        <v>19</v>
      </c>
      <c r="AP248" s="435">
        <f t="shared" si="439"/>
        <v>19</v>
      </c>
      <c r="AQ248" s="435">
        <f t="shared" si="434"/>
        <v>22</v>
      </c>
      <c r="AR248" s="435">
        <f t="shared" si="435"/>
        <v>22</v>
      </c>
      <c r="AS248" s="435">
        <f t="shared" si="440"/>
        <v>27</v>
      </c>
      <c r="AT248" s="435">
        <f t="shared" si="441"/>
        <v>27</v>
      </c>
      <c r="BA248" s="493">
        <v>45076</v>
      </c>
      <c r="BB248" s="494">
        <v>2023</v>
      </c>
    </row>
    <row r="249" spans="25:54" x14ac:dyDescent="0.2">
      <c r="Y249" s="435">
        <v>240</v>
      </c>
      <c r="Z249" s="435">
        <f t="shared" si="337"/>
        <v>10</v>
      </c>
      <c r="AA249" s="435">
        <f t="shared" si="422"/>
        <v>10</v>
      </c>
      <c r="AB249" s="435">
        <f t="shared" si="423"/>
        <v>10</v>
      </c>
      <c r="AC249" s="437">
        <f>AC247+1</f>
        <v>11</v>
      </c>
      <c r="AD249" s="437">
        <f>AD247+1</f>
        <v>11</v>
      </c>
      <c r="AE249" s="437">
        <f>AE247+1</f>
        <v>11</v>
      </c>
      <c r="AF249" s="435">
        <f t="shared" ref="AF249:AF261" si="443">AF248</f>
        <v>12</v>
      </c>
      <c r="AG249" s="435">
        <f t="shared" si="433"/>
        <v>12</v>
      </c>
      <c r="AH249" s="435">
        <f t="shared" si="433"/>
        <v>12</v>
      </c>
      <c r="AI249" s="435">
        <f t="shared" si="429"/>
        <v>13</v>
      </c>
      <c r="AJ249" s="435">
        <f t="shared" si="429"/>
        <v>13</v>
      </c>
      <c r="AK249" s="435">
        <f t="shared" ref="AK249:AK264" si="444">AK248</f>
        <v>15</v>
      </c>
      <c r="AL249" s="435">
        <f t="shared" ref="AL249:AL264" si="445">AL248</f>
        <v>15</v>
      </c>
      <c r="AM249" s="435">
        <f t="shared" si="424"/>
        <v>16</v>
      </c>
      <c r="AN249" s="435">
        <f t="shared" si="425"/>
        <v>16</v>
      </c>
      <c r="AO249" s="435">
        <f t="shared" si="438"/>
        <v>19</v>
      </c>
      <c r="AP249" s="435">
        <f t="shared" si="439"/>
        <v>19</v>
      </c>
      <c r="AQ249" s="435">
        <f t="shared" si="434"/>
        <v>22</v>
      </c>
      <c r="AR249" s="435">
        <f t="shared" si="435"/>
        <v>22</v>
      </c>
      <c r="AS249" s="435">
        <f t="shared" si="440"/>
        <v>27</v>
      </c>
      <c r="AT249" s="435">
        <f t="shared" si="441"/>
        <v>27</v>
      </c>
      <c r="BA249" s="493">
        <v>45077</v>
      </c>
      <c r="BB249" s="494">
        <v>2023</v>
      </c>
    </row>
    <row r="250" spans="25:54" x14ac:dyDescent="0.2">
      <c r="Y250" s="435">
        <v>241</v>
      </c>
      <c r="Z250" s="435">
        <f t="shared" si="337"/>
        <v>10</v>
      </c>
      <c r="AA250" s="435">
        <f t="shared" si="422"/>
        <v>10</v>
      </c>
      <c r="AB250" s="435">
        <f t="shared" si="423"/>
        <v>10</v>
      </c>
      <c r="AC250" s="435">
        <f t="shared" ref="AC250:AC272" si="446">AC249</f>
        <v>11</v>
      </c>
      <c r="AD250" s="435">
        <f t="shared" ref="AD250:AF272" si="447">AD249</f>
        <v>11</v>
      </c>
      <c r="AE250" s="435">
        <f t="shared" si="447"/>
        <v>11</v>
      </c>
      <c r="AF250" s="435">
        <f t="shared" si="443"/>
        <v>12</v>
      </c>
      <c r="AG250" s="435">
        <f t="shared" si="433"/>
        <v>12</v>
      </c>
      <c r="AH250" s="435">
        <f t="shared" si="433"/>
        <v>12</v>
      </c>
      <c r="AI250" s="435">
        <f t="shared" si="429"/>
        <v>13</v>
      </c>
      <c r="AJ250" s="435">
        <f t="shared" si="429"/>
        <v>13</v>
      </c>
      <c r="AK250" s="435">
        <f t="shared" si="444"/>
        <v>15</v>
      </c>
      <c r="AL250" s="435">
        <f t="shared" si="445"/>
        <v>15</v>
      </c>
      <c r="AM250" s="437">
        <f t="shared" ref="AM250:AN250" si="448">AM248+1</f>
        <v>17</v>
      </c>
      <c r="AN250" s="437">
        <f t="shared" si="448"/>
        <v>17</v>
      </c>
      <c r="AO250" s="435">
        <f t="shared" si="438"/>
        <v>19</v>
      </c>
      <c r="AP250" s="435">
        <f t="shared" si="439"/>
        <v>19</v>
      </c>
      <c r="AQ250" s="435">
        <f t="shared" si="434"/>
        <v>22</v>
      </c>
      <c r="AR250" s="435">
        <f t="shared" si="435"/>
        <v>22</v>
      </c>
      <c r="AS250" s="435">
        <f t="shared" si="440"/>
        <v>27</v>
      </c>
      <c r="AT250" s="435">
        <f t="shared" si="441"/>
        <v>27</v>
      </c>
      <c r="BA250" s="493">
        <v>45078</v>
      </c>
      <c r="BB250" s="494">
        <v>2023</v>
      </c>
    </row>
    <row r="251" spans="25:54" x14ac:dyDescent="0.2">
      <c r="Y251" s="435">
        <v>242</v>
      </c>
      <c r="Z251" s="435">
        <f t="shared" si="337"/>
        <v>10</v>
      </c>
      <c r="AA251" s="435">
        <f t="shared" si="422"/>
        <v>10</v>
      </c>
      <c r="AB251" s="435">
        <f t="shared" si="423"/>
        <v>10</v>
      </c>
      <c r="AC251" s="435">
        <f t="shared" si="446"/>
        <v>11</v>
      </c>
      <c r="AD251" s="435">
        <f t="shared" si="447"/>
        <v>11</v>
      </c>
      <c r="AE251" s="435">
        <f t="shared" si="447"/>
        <v>11</v>
      </c>
      <c r="AF251" s="435">
        <f t="shared" si="443"/>
        <v>12</v>
      </c>
      <c r="AG251" s="435">
        <f t="shared" si="433"/>
        <v>12</v>
      </c>
      <c r="AH251" s="435">
        <f t="shared" si="433"/>
        <v>12</v>
      </c>
      <c r="AI251" s="435">
        <f t="shared" si="429"/>
        <v>13</v>
      </c>
      <c r="AJ251" s="435">
        <f t="shared" si="429"/>
        <v>13</v>
      </c>
      <c r="AK251" s="435">
        <f t="shared" si="444"/>
        <v>15</v>
      </c>
      <c r="AL251" s="435">
        <f t="shared" si="445"/>
        <v>15</v>
      </c>
      <c r="AM251" s="435">
        <f t="shared" ref="AM251:AM264" si="449">AM250</f>
        <v>17</v>
      </c>
      <c r="AN251" s="435">
        <f t="shared" ref="AN251:AN264" si="450">AN250</f>
        <v>17</v>
      </c>
      <c r="AO251" s="435">
        <f t="shared" si="438"/>
        <v>19</v>
      </c>
      <c r="AP251" s="435">
        <f t="shared" si="439"/>
        <v>19</v>
      </c>
      <c r="AQ251" s="435">
        <f t="shared" si="434"/>
        <v>22</v>
      </c>
      <c r="AR251" s="435">
        <f t="shared" si="435"/>
        <v>22</v>
      </c>
      <c r="AS251" s="435">
        <f t="shared" si="440"/>
        <v>27</v>
      </c>
      <c r="AT251" s="435">
        <f t="shared" si="441"/>
        <v>27</v>
      </c>
      <c r="BA251" s="493">
        <v>45079</v>
      </c>
      <c r="BB251" s="494">
        <v>2023</v>
      </c>
    </row>
    <row r="252" spans="25:54" x14ac:dyDescent="0.2">
      <c r="Y252" s="435">
        <v>243</v>
      </c>
      <c r="Z252" s="435">
        <f t="shared" si="337"/>
        <v>10</v>
      </c>
      <c r="AA252" s="435">
        <f t="shared" si="422"/>
        <v>10</v>
      </c>
      <c r="AB252" s="435">
        <f t="shared" si="423"/>
        <v>10</v>
      </c>
      <c r="AC252" s="435">
        <f t="shared" si="446"/>
        <v>11</v>
      </c>
      <c r="AD252" s="435">
        <f t="shared" si="447"/>
        <v>11</v>
      </c>
      <c r="AE252" s="435">
        <f t="shared" si="447"/>
        <v>11</v>
      </c>
      <c r="AF252" s="435">
        <f t="shared" si="443"/>
        <v>12</v>
      </c>
      <c r="AG252" s="435">
        <f t="shared" si="433"/>
        <v>12</v>
      </c>
      <c r="AH252" s="435">
        <f t="shared" si="433"/>
        <v>12</v>
      </c>
      <c r="AI252" s="435">
        <f t="shared" si="429"/>
        <v>13</v>
      </c>
      <c r="AJ252" s="435">
        <f t="shared" si="429"/>
        <v>13</v>
      </c>
      <c r="AK252" s="435">
        <f t="shared" si="444"/>
        <v>15</v>
      </c>
      <c r="AL252" s="435">
        <f t="shared" si="445"/>
        <v>15</v>
      </c>
      <c r="AM252" s="435">
        <f t="shared" si="449"/>
        <v>17</v>
      </c>
      <c r="AN252" s="435">
        <f t="shared" si="450"/>
        <v>17</v>
      </c>
      <c r="AO252" s="435">
        <f t="shared" si="438"/>
        <v>19</v>
      </c>
      <c r="AP252" s="435">
        <f t="shared" si="439"/>
        <v>19</v>
      </c>
      <c r="AQ252" s="437">
        <f t="shared" ref="AQ252:AR252" si="451">AQ250+1</f>
        <v>23</v>
      </c>
      <c r="AR252" s="437">
        <f t="shared" si="451"/>
        <v>23</v>
      </c>
      <c r="AS252" s="435">
        <f t="shared" si="440"/>
        <v>27</v>
      </c>
      <c r="AT252" s="435">
        <f t="shared" si="441"/>
        <v>27</v>
      </c>
      <c r="BA252" s="493">
        <v>45080</v>
      </c>
      <c r="BB252" s="494">
        <v>2023</v>
      </c>
    </row>
    <row r="253" spans="25:54" x14ac:dyDescent="0.2">
      <c r="Y253" s="435">
        <v>244</v>
      </c>
      <c r="Z253" s="435">
        <f t="shared" ref="Z253:Z309" si="452">Z252</f>
        <v>10</v>
      </c>
      <c r="AA253" s="435">
        <f t="shared" si="422"/>
        <v>10</v>
      </c>
      <c r="AB253" s="435">
        <f t="shared" si="423"/>
        <v>10</v>
      </c>
      <c r="AC253" s="435">
        <f t="shared" si="446"/>
        <v>11</v>
      </c>
      <c r="AD253" s="435">
        <f t="shared" si="447"/>
        <v>11</v>
      </c>
      <c r="AE253" s="435">
        <f t="shared" si="447"/>
        <v>11</v>
      </c>
      <c r="AF253" s="435">
        <f t="shared" si="443"/>
        <v>12</v>
      </c>
      <c r="AG253" s="435">
        <f t="shared" si="433"/>
        <v>12</v>
      </c>
      <c r="AH253" s="435">
        <f t="shared" si="433"/>
        <v>12</v>
      </c>
      <c r="AI253" s="435">
        <f t="shared" si="429"/>
        <v>13</v>
      </c>
      <c r="AJ253" s="435">
        <f t="shared" si="429"/>
        <v>13</v>
      </c>
      <c r="AK253" s="435">
        <f t="shared" si="444"/>
        <v>15</v>
      </c>
      <c r="AL253" s="435">
        <f t="shared" si="445"/>
        <v>15</v>
      </c>
      <c r="AM253" s="435">
        <f t="shared" si="449"/>
        <v>17</v>
      </c>
      <c r="AN253" s="435">
        <f t="shared" si="450"/>
        <v>17</v>
      </c>
      <c r="AO253" s="435">
        <f t="shared" si="438"/>
        <v>19</v>
      </c>
      <c r="AP253" s="435">
        <f t="shared" si="439"/>
        <v>19</v>
      </c>
      <c r="AQ253" s="435">
        <f t="shared" ref="AQ253:AQ262" si="453">AQ252</f>
        <v>23</v>
      </c>
      <c r="AR253" s="435">
        <f t="shared" ref="AR253:AR262" si="454">AR252</f>
        <v>23</v>
      </c>
      <c r="AS253" s="437">
        <f t="shared" ref="AS253:AT253" si="455">AS251+1</f>
        <v>28</v>
      </c>
      <c r="AT253" s="437">
        <f t="shared" si="455"/>
        <v>28</v>
      </c>
      <c r="BA253" s="493">
        <v>45081</v>
      </c>
      <c r="BB253" s="494">
        <v>2023</v>
      </c>
    </row>
    <row r="254" spans="25:54" x14ac:dyDescent="0.2">
      <c r="Y254" s="435">
        <v>245</v>
      </c>
      <c r="Z254" s="435">
        <f t="shared" si="452"/>
        <v>10</v>
      </c>
      <c r="AA254" s="435">
        <f t="shared" si="422"/>
        <v>10</v>
      </c>
      <c r="AB254" s="435">
        <f t="shared" si="423"/>
        <v>10</v>
      </c>
      <c r="AC254" s="435">
        <f t="shared" si="446"/>
        <v>11</v>
      </c>
      <c r="AD254" s="435">
        <f t="shared" si="447"/>
        <v>11</v>
      </c>
      <c r="AE254" s="435">
        <f t="shared" si="447"/>
        <v>11</v>
      </c>
      <c r="AF254" s="435">
        <f t="shared" si="443"/>
        <v>12</v>
      </c>
      <c r="AG254" s="435">
        <f t="shared" si="433"/>
        <v>12</v>
      </c>
      <c r="AH254" s="435">
        <f t="shared" si="433"/>
        <v>12</v>
      </c>
      <c r="AI254" s="435">
        <f t="shared" si="433"/>
        <v>13</v>
      </c>
      <c r="AJ254" s="435">
        <f t="shared" si="433"/>
        <v>13</v>
      </c>
      <c r="AK254" s="435">
        <f t="shared" si="444"/>
        <v>15</v>
      </c>
      <c r="AL254" s="435">
        <f t="shared" si="445"/>
        <v>15</v>
      </c>
      <c r="AM254" s="435">
        <f t="shared" si="449"/>
        <v>17</v>
      </c>
      <c r="AN254" s="435">
        <f t="shared" si="450"/>
        <v>17</v>
      </c>
      <c r="AO254" s="435">
        <f t="shared" si="438"/>
        <v>19</v>
      </c>
      <c r="AP254" s="435">
        <f t="shared" si="439"/>
        <v>19</v>
      </c>
      <c r="AQ254" s="435">
        <f t="shared" si="453"/>
        <v>23</v>
      </c>
      <c r="AR254" s="435">
        <f t="shared" si="454"/>
        <v>23</v>
      </c>
      <c r="AS254" s="435">
        <f t="shared" ref="AS254:AS261" si="456">AS253</f>
        <v>28</v>
      </c>
      <c r="AT254" s="435">
        <f t="shared" ref="AT254:AT261" si="457">AT253</f>
        <v>28</v>
      </c>
      <c r="BA254" s="493">
        <v>45082</v>
      </c>
      <c r="BB254" s="494">
        <v>2023</v>
      </c>
    </row>
    <row r="255" spans="25:54" x14ac:dyDescent="0.2">
      <c r="Y255" s="435">
        <v>246</v>
      </c>
      <c r="Z255" s="435">
        <f t="shared" si="452"/>
        <v>10</v>
      </c>
      <c r="AA255" s="435">
        <f t="shared" si="422"/>
        <v>10</v>
      </c>
      <c r="AB255" s="435">
        <f t="shared" si="423"/>
        <v>10</v>
      </c>
      <c r="AC255" s="435">
        <f t="shared" si="446"/>
        <v>11</v>
      </c>
      <c r="AD255" s="435">
        <f t="shared" si="447"/>
        <v>11</v>
      </c>
      <c r="AE255" s="435">
        <f t="shared" si="447"/>
        <v>11</v>
      </c>
      <c r="AF255" s="435">
        <f t="shared" si="443"/>
        <v>12</v>
      </c>
      <c r="AG255" s="435">
        <f t="shared" si="433"/>
        <v>12</v>
      </c>
      <c r="AH255" s="435">
        <f t="shared" si="433"/>
        <v>12</v>
      </c>
      <c r="AI255" s="435">
        <f t="shared" si="433"/>
        <v>13</v>
      </c>
      <c r="AJ255" s="435">
        <f t="shared" si="433"/>
        <v>13</v>
      </c>
      <c r="AK255" s="435">
        <f t="shared" si="444"/>
        <v>15</v>
      </c>
      <c r="AL255" s="435">
        <f t="shared" si="445"/>
        <v>15</v>
      </c>
      <c r="AM255" s="435">
        <f t="shared" si="449"/>
        <v>17</v>
      </c>
      <c r="AN255" s="435">
        <f t="shared" si="450"/>
        <v>17</v>
      </c>
      <c r="AO255" s="435">
        <f t="shared" si="438"/>
        <v>19</v>
      </c>
      <c r="AP255" s="435">
        <f t="shared" si="439"/>
        <v>19</v>
      </c>
      <c r="AQ255" s="435">
        <f t="shared" si="453"/>
        <v>23</v>
      </c>
      <c r="AR255" s="435">
        <f t="shared" si="454"/>
        <v>23</v>
      </c>
      <c r="AS255" s="435">
        <f t="shared" si="456"/>
        <v>28</v>
      </c>
      <c r="AT255" s="435">
        <f t="shared" si="457"/>
        <v>28</v>
      </c>
      <c r="BA255" s="493">
        <v>45083</v>
      </c>
      <c r="BB255" s="494">
        <v>2023</v>
      </c>
    </row>
    <row r="256" spans="25:54" x14ac:dyDescent="0.2">
      <c r="Y256" s="435">
        <v>247</v>
      </c>
      <c r="Z256" s="435">
        <f t="shared" si="452"/>
        <v>10</v>
      </c>
      <c r="AA256" s="435">
        <f t="shared" si="422"/>
        <v>10</v>
      </c>
      <c r="AB256" s="435">
        <f t="shared" si="423"/>
        <v>10</v>
      </c>
      <c r="AC256" s="435">
        <f t="shared" si="446"/>
        <v>11</v>
      </c>
      <c r="AD256" s="435">
        <f t="shared" si="447"/>
        <v>11</v>
      </c>
      <c r="AE256" s="435">
        <f t="shared" si="447"/>
        <v>11</v>
      </c>
      <c r="AF256" s="435">
        <f t="shared" si="443"/>
        <v>12</v>
      </c>
      <c r="AG256" s="435">
        <f t="shared" si="433"/>
        <v>12</v>
      </c>
      <c r="AH256" s="435">
        <f t="shared" si="433"/>
        <v>12</v>
      </c>
      <c r="AI256" s="435">
        <f t="shared" si="433"/>
        <v>13</v>
      </c>
      <c r="AJ256" s="435">
        <f t="shared" si="433"/>
        <v>13</v>
      </c>
      <c r="AK256" s="435">
        <f t="shared" si="444"/>
        <v>15</v>
      </c>
      <c r="AL256" s="435">
        <f t="shared" si="445"/>
        <v>15</v>
      </c>
      <c r="AM256" s="435">
        <f t="shared" si="449"/>
        <v>17</v>
      </c>
      <c r="AN256" s="435">
        <f t="shared" si="450"/>
        <v>17</v>
      </c>
      <c r="AO256" s="435">
        <f t="shared" si="438"/>
        <v>19</v>
      </c>
      <c r="AP256" s="435">
        <f t="shared" si="439"/>
        <v>19</v>
      </c>
      <c r="AQ256" s="435">
        <f t="shared" si="453"/>
        <v>23</v>
      </c>
      <c r="AR256" s="435">
        <f t="shared" si="454"/>
        <v>23</v>
      </c>
      <c r="AS256" s="435">
        <f t="shared" si="456"/>
        <v>28</v>
      </c>
      <c r="AT256" s="435">
        <f t="shared" si="457"/>
        <v>28</v>
      </c>
      <c r="BA256" s="493">
        <v>45084</v>
      </c>
      <c r="BB256" s="494">
        <v>2023</v>
      </c>
    </row>
    <row r="257" spans="25:54" x14ac:dyDescent="0.2">
      <c r="Y257" s="435">
        <v>248</v>
      </c>
      <c r="Z257" s="435">
        <f t="shared" si="452"/>
        <v>10</v>
      </c>
      <c r="AA257" s="435">
        <f t="shared" si="422"/>
        <v>10</v>
      </c>
      <c r="AB257" s="435">
        <f t="shared" si="423"/>
        <v>10</v>
      </c>
      <c r="AC257" s="435">
        <f t="shared" si="446"/>
        <v>11</v>
      </c>
      <c r="AD257" s="435">
        <f t="shared" si="447"/>
        <v>11</v>
      </c>
      <c r="AE257" s="435">
        <f t="shared" si="447"/>
        <v>11</v>
      </c>
      <c r="AF257" s="435">
        <f t="shared" si="443"/>
        <v>12</v>
      </c>
      <c r="AG257" s="435">
        <f t="shared" si="433"/>
        <v>12</v>
      </c>
      <c r="AH257" s="435">
        <f t="shared" si="433"/>
        <v>12</v>
      </c>
      <c r="AI257" s="437">
        <f t="shared" ref="AI257:AJ257" si="458">AI255+1</f>
        <v>14</v>
      </c>
      <c r="AJ257" s="437">
        <f t="shared" si="458"/>
        <v>14</v>
      </c>
      <c r="AK257" s="435">
        <f t="shared" si="444"/>
        <v>15</v>
      </c>
      <c r="AL257" s="435">
        <f t="shared" si="445"/>
        <v>15</v>
      </c>
      <c r="AM257" s="435">
        <f t="shared" si="449"/>
        <v>17</v>
      </c>
      <c r="AN257" s="435">
        <f t="shared" si="450"/>
        <v>17</v>
      </c>
      <c r="AO257" s="437">
        <f t="shared" ref="AO257:AP257" si="459">AO255+1</f>
        <v>20</v>
      </c>
      <c r="AP257" s="437">
        <f t="shared" si="459"/>
        <v>20</v>
      </c>
      <c r="AQ257" s="435">
        <f t="shared" si="453"/>
        <v>23</v>
      </c>
      <c r="AR257" s="435">
        <f t="shared" si="454"/>
        <v>23</v>
      </c>
      <c r="AS257" s="435">
        <f t="shared" si="456"/>
        <v>28</v>
      </c>
      <c r="AT257" s="435">
        <f t="shared" si="457"/>
        <v>28</v>
      </c>
      <c r="BA257" s="493">
        <v>45085</v>
      </c>
      <c r="BB257" s="494">
        <v>2023</v>
      </c>
    </row>
    <row r="258" spans="25:54" x14ac:dyDescent="0.2">
      <c r="Y258" s="435">
        <v>249</v>
      </c>
      <c r="Z258" s="435">
        <f t="shared" si="452"/>
        <v>10</v>
      </c>
      <c r="AA258" s="435">
        <f t="shared" si="422"/>
        <v>10</v>
      </c>
      <c r="AB258" s="435">
        <f t="shared" si="423"/>
        <v>10</v>
      </c>
      <c r="AC258" s="435">
        <f t="shared" si="446"/>
        <v>11</v>
      </c>
      <c r="AD258" s="435">
        <f t="shared" si="447"/>
        <v>11</v>
      </c>
      <c r="AE258" s="435">
        <f t="shared" si="447"/>
        <v>11</v>
      </c>
      <c r="AF258" s="435">
        <f t="shared" si="443"/>
        <v>12</v>
      </c>
      <c r="AG258" s="435">
        <f t="shared" ref="AG258:AG261" si="460">AG257</f>
        <v>12</v>
      </c>
      <c r="AH258" s="435">
        <f t="shared" ref="AH258:AJ273" si="461">AH257</f>
        <v>12</v>
      </c>
      <c r="AI258" s="435">
        <f t="shared" si="461"/>
        <v>14</v>
      </c>
      <c r="AJ258" s="435">
        <f t="shared" si="461"/>
        <v>14</v>
      </c>
      <c r="AK258" s="435">
        <f t="shared" si="444"/>
        <v>15</v>
      </c>
      <c r="AL258" s="435">
        <f t="shared" si="445"/>
        <v>15</v>
      </c>
      <c r="AM258" s="435">
        <f t="shared" si="449"/>
        <v>17</v>
      </c>
      <c r="AN258" s="435">
        <f t="shared" si="450"/>
        <v>17</v>
      </c>
      <c r="AO258" s="435">
        <f t="shared" ref="AO258:AO269" si="462">AO257</f>
        <v>20</v>
      </c>
      <c r="AP258" s="435">
        <f t="shared" ref="AP258:AP269" si="463">AP257</f>
        <v>20</v>
      </c>
      <c r="AQ258" s="435">
        <f t="shared" si="453"/>
        <v>23</v>
      </c>
      <c r="AR258" s="435">
        <f t="shared" si="454"/>
        <v>23</v>
      </c>
      <c r="AS258" s="435">
        <f t="shared" si="456"/>
        <v>28</v>
      </c>
      <c r="AT258" s="435">
        <f t="shared" si="457"/>
        <v>28</v>
      </c>
      <c r="BA258" s="493">
        <v>45086</v>
      </c>
      <c r="BB258" s="494">
        <v>2023</v>
      </c>
    </row>
    <row r="259" spans="25:54" x14ac:dyDescent="0.2">
      <c r="Y259" s="435">
        <v>250</v>
      </c>
      <c r="Z259" s="435">
        <f t="shared" si="452"/>
        <v>10</v>
      </c>
      <c r="AA259" s="435">
        <f t="shared" si="422"/>
        <v>10</v>
      </c>
      <c r="AB259" s="435">
        <f t="shared" si="423"/>
        <v>10</v>
      </c>
      <c r="AC259" s="435">
        <f t="shared" si="446"/>
        <v>11</v>
      </c>
      <c r="AD259" s="435">
        <f t="shared" si="447"/>
        <v>11</v>
      </c>
      <c r="AE259" s="435">
        <f t="shared" si="447"/>
        <v>11</v>
      </c>
      <c r="AF259" s="435">
        <f t="shared" si="443"/>
        <v>12</v>
      </c>
      <c r="AG259" s="435">
        <f t="shared" si="460"/>
        <v>12</v>
      </c>
      <c r="AH259" s="435">
        <f t="shared" si="461"/>
        <v>12</v>
      </c>
      <c r="AI259" s="435">
        <f t="shared" si="461"/>
        <v>14</v>
      </c>
      <c r="AJ259" s="435">
        <f t="shared" si="461"/>
        <v>14</v>
      </c>
      <c r="AK259" s="435">
        <f t="shared" si="444"/>
        <v>15</v>
      </c>
      <c r="AL259" s="435">
        <f t="shared" si="445"/>
        <v>15</v>
      </c>
      <c r="AM259" s="435">
        <f t="shared" si="449"/>
        <v>17</v>
      </c>
      <c r="AN259" s="435">
        <f t="shared" si="450"/>
        <v>17</v>
      </c>
      <c r="AO259" s="435">
        <f t="shared" si="462"/>
        <v>20</v>
      </c>
      <c r="AP259" s="435">
        <f t="shared" si="463"/>
        <v>20</v>
      </c>
      <c r="AQ259" s="435">
        <f t="shared" si="453"/>
        <v>23</v>
      </c>
      <c r="AR259" s="435">
        <f t="shared" si="454"/>
        <v>23</v>
      </c>
      <c r="AS259" s="435">
        <f t="shared" si="456"/>
        <v>28</v>
      </c>
      <c r="AT259" s="435">
        <f t="shared" si="457"/>
        <v>28</v>
      </c>
      <c r="BA259" s="493">
        <v>45087</v>
      </c>
      <c r="BB259" s="494">
        <v>2023</v>
      </c>
    </row>
    <row r="260" spans="25:54" x14ac:dyDescent="0.2">
      <c r="Y260" s="435">
        <v>251</v>
      </c>
      <c r="Z260" s="437">
        <f t="shared" ref="Z260" si="464">Z259+1</f>
        <v>11</v>
      </c>
      <c r="AA260" s="437">
        <f t="shared" ref="AA260" si="465">AA259+1</f>
        <v>11</v>
      </c>
      <c r="AB260" s="437">
        <f t="shared" ref="AB260" si="466">AB259+1</f>
        <v>11</v>
      </c>
      <c r="AC260" s="435">
        <f t="shared" si="446"/>
        <v>11</v>
      </c>
      <c r="AD260" s="435">
        <f t="shared" si="447"/>
        <v>11</v>
      </c>
      <c r="AE260" s="435">
        <f t="shared" si="447"/>
        <v>11</v>
      </c>
      <c r="AF260" s="435">
        <f t="shared" si="443"/>
        <v>12</v>
      </c>
      <c r="AG260" s="435">
        <f t="shared" si="460"/>
        <v>12</v>
      </c>
      <c r="AH260" s="435">
        <f t="shared" si="461"/>
        <v>12</v>
      </c>
      <c r="AI260" s="435">
        <f t="shared" si="461"/>
        <v>14</v>
      </c>
      <c r="AJ260" s="435">
        <f t="shared" si="461"/>
        <v>14</v>
      </c>
      <c r="AK260" s="435">
        <f t="shared" si="444"/>
        <v>15</v>
      </c>
      <c r="AL260" s="435">
        <f t="shared" si="445"/>
        <v>15</v>
      </c>
      <c r="AM260" s="435">
        <f t="shared" si="449"/>
        <v>17</v>
      </c>
      <c r="AN260" s="435">
        <f t="shared" si="450"/>
        <v>17</v>
      </c>
      <c r="AO260" s="435">
        <f t="shared" si="462"/>
        <v>20</v>
      </c>
      <c r="AP260" s="435">
        <f t="shared" si="463"/>
        <v>20</v>
      </c>
      <c r="AQ260" s="435">
        <f t="shared" si="453"/>
        <v>23</v>
      </c>
      <c r="AR260" s="435">
        <f t="shared" si="454"/>
        <v>23</v>
      </c>
      <c r="AS260" s="435">
        <f t="shared" si="456"/>
        <v>28</v>
      </c>
      <c r="AT260" s="435">
        <f t="shared" si="457"/>
        <v>28</v>
      </c>
      <c r="BA260" s="493">
        <v>45088</v>
      </c>
      <c r="BB260" s="494">
        <v>2023</v>
      </c>
    </row>
    <row r="261" spans="25:54" x14ac:dyDescent="0.2">
      <c r="Y261" s="435">
        <v>252</v>
      </c>
      <c r="Z261" s="435">
        <f t="shared" ref="Z261" si="467">Z260</f>
        <v>11</v>
      </c>
      <c r="AA261" s="435">
        <f t="shared" ref="AA261:AA284" si="468">AA260</f>
        <v>11</v>
      </c>
      <c r="AB261" s="435">
        <f t="shared" ref="AB261:AB284" si="469">AB260</f>
        <v>11</v>
      </c>
      <c r="AC261" s="435">
        <f t="shared" si="446"/>
        <v>11</v>
      </c>
      <c r="AD261" s="435">
        <f t="shared" si="447"/>
        <v>11</v>
      </c>
      <c r="AE261" s="435">
        <f t="shared" si="447"/>
        <v>11</v>
      </c>
      <c r="AF261" s="435">
        <f t="shared" si="443"/>
        <v>12</v>
      </c>
      <c r="AG261" s="435">
        <f t="shared" si="460"/>
        <v>12</v>
      </c>
      <c r="AH261" s="435">
        <f t="shared" si="461"/>
        <v>12</v>
      </c>
      <c r="AI261" s="435">
        <f t="shared" si="461"/>
        <v>14</v>
      </c>
      <c r="AJ261" s="435">
        <f t="shared" si="461"/>
        <v>14</v>
      </c>
      <c r="AK261" s="435">
        <f t="shared" si="444"/>
        <v>15</v>
      </c>
      <c r="AL261" s="435">
        <f t="shared" si="445"/>
        <v>15</v>
      </c>
      <c r="AM261" s="435">
        <f t="shared" si="449"/>
        <v>17</v>
      </c>
      <c r="AN261" s="435">
        <f t="shared" si="450"/>
        <v>17</v>
      </c>
      <c r="AO261" s="435">
        <f t="shared" si="462"/>
        <v>20</v>
      </c>
      <c r="AP261" s="435">
        <f t="shared" si="463"/>
        <v>20</v>
      </c>
      <c r="AQ261" s="435">
        <f t="shared" si="453"/>
        <v>23</v>
      </c>
      <c r="AR261" s="435">
        <f t="shared" si="454"/>
        <v>23</v>
      </c>
      <c r="AS261" s="435">
        <f t="shared" si="456"/>
        <v>28</v>
      </c>
      <c r="AT261" s="435">
        <f t="shared" si="457"/>
        <v>28</v>
      </c>
      <c r="BA261" s="493">
        <v>45089</v>
      </c>
      <c r="BB261" s="494">
        <v>2023</v>
      </c>
    </row>
    <row r="262" spans="25:54" x14ac:dyDescent="0.2">
      <c r="Y262" s="435">
        <v>253</v>
      </c>
      <c r="Z262" s="435">
        <f t="shared" si="452"/>
        <v>11</v>
      </c>
      <c r="AA262" s="435">
        <f t="shared" si="468"/>
        <v>11</v>
      </c>
      <c r="AB262" s="435">
        <f t="shared" si="469"/>
        <v>11</v>
      </c>
      <c r="AC262" s="435">
        <f t="shared" si="446"/>
        <v>11</v>
      </c>
      <c r="AD262" s="435">
        <f t="shared" si="447"/>
        <v>11</v>
      </c>
      <c r="AE262" s="435">
        <f t="shared" si="447"/>
        <v>11</v>
      </c>
      <c r="AF262" s="437">
        <f>AF260+1</f>
        <v>13</v>
      </c>
      <c r="AG262" s="437">
        <f t="shared" ref="AG262:AH262" si="470">AG260+1</f>
        <v>13</v>
      </c>
      <c r="AH262" s="437">
        <f t="shared" si="470"/>
        <v>13</v>
      </c>
      <c r="AI262" s="435">
        <f t="shared" si="461"/>
        <v>14</v>
      </c>
      <c r="AJ262" s="435">
        <f t="shared" si="461"/>
        <v>14</v>
      </c>
      <c r="AK262" s="435">
        <f t="shared" si="444"/>
        <v>15</v>
      </c>
      <c r="AL262" s="435">
        <f t="shared" si="445"/>
        <v>15</v>
      </c>
      <c r="AM262" s="435">
        <f t="shared" si="449"/>
        <v>17</v>
      </c>
      <c r="AN262" s="435">
        <f t="shared" si="450"/>
        <v>17</v>
      </c>
      <c r="AO262" s="435">
        <f t="shared" si="462"/>
        <v>20</v>
      </c>
      <c r="AP262" s="435">
        <f t="shared" si="463"/>
        <v>20</v>
      </c>
      <c r="AQ262" s="435">
        <f t="shared" si="453"/>
        <v>23</v>
      </c>
      <c r="AR262" s="435">
        <f t="shared" si="454"/>
        <v>23</v>
      </c>
      <c r="AS262" s="437">
        <f t="shared" ref="AS262:AT262" si="471">AS260+1</f>
        <v>29</v>
      </c>
      <c r="AT262" s="437">
        <f t="shared" si="471"/>
        <v>29</v>
      </c>
      <c r="BA262" s="493">
        <v>45090</v>
      </c>
      <c r="BB262" s="494">
        <v>2023</v>
      </c>
    </row>
    <row r="263" spans="25:54" x14ac:dyDescent="0.2">
      <c r="Y263" s="435">
        <v>254</v>
      </c>
      <c r="Z263" s="435">
        <f t="shared" si="452"/>
        <v>11</v>
      </c>
      <c r="AA263" s="435">
        <f t="shared" si="468"/>
        <v>11</v>
      </c>
      <c r="AB263" s="435">
        <f t="shared" si="469"/>
        <v>11</v>
      </c>
      <c r="AC263" s="435">
        <f t="shared" si="446"/>
        <v>11</v>
      </c>
      <c r="AD263" s="435">
        <f t="shared" si="447"/>
        <v>11</v>
      </c>
      <c r="AE263" s="435">
        <f t="shared" si="447"/>
        <v>11</v>
      </c>
      <c r="AF263" s="435">
        <f>AF262</f>
        <v>13</v>
      </c>
      <c r="AG263" s="435">
        <f t="shared" ref="AG263:AJ278" si="472">AG262</f>
        <v>13</v>
      </c>
      <c r="AH263" s="435">
        <f t="shared" si="472"/>
        <v>13</v>
      </c>
      <c r="AI263" s="435">
        <f t="shared" si="461"/>
        <v>14</v>
      </c>
      <c r="AJ263" s="435">
        <f t="shared" si="461"/>
        <v>14</v>
      </c>
      <c r="AK263" s="435">
        <f t="shared" si="444"/>
        <v>15</v>
      </c>
      <c r="AL263" s="435">
        <f t="shared" si="445"/>
        <v>15</v>
      </c>
      <c r="AM263" s="435">
        <f t="shared" si="449"/>
        <v>17</v>
      </c>
      <c r="AN263" s="435">
        <f t="shared" si="450"/>
        <v>17</v>
      </c>
      <c r="AO263" s="435">
        <f t="shared" si="462"/>
        <v>20</v>
      </c>
      <c r="AP263" s="435">
        <f t="shared" si="463"/>
        <v>20</v>
      </c>
      <c r="AQ263" s="437">
        <f t="shared" ref="AQ263:AR263" si="473">AQ261+1</f>
        <v>24</v>
      </c>
      <c r="AR263" s="437">
        <f t="shared" si="473"/>
        <v>24</v>
      </c>
      <c r="AS263" s="435">
        <f t="shared" ref="AS263:AS270" si="474">AS262</f>
        <v>29</v>
      </c>
      <c r="AT263" s="435">
        <f t="shared" ref="AT263:AT270" si="475">AT262</f>
        <v>29</v>
      </c>
      <c r="BA263" s="493">
        <v>45091</v>
      </c>
      <c r="BB263" s="494">
        <v>2023</v>
      </c>
    </row>
    <row r="264" spans="25:54" x14ac:dyDescent="0.2">
      <c r="Y264" s="435">
        <v>255</v>
      </c>
      <c r="Z264" s="435">
        <f t="shared" si="452"/>
        <v>11</v>
      </c>
      <c r="AA264" s="435">
        <f t="shared" si="468"/>
        <v>11</v>
      </c>
      <c r="AB264" s="435">
        <f t="shared" si="469"/>
        <v>11</v>
      </c>
      <c r="AC264" s="435">
        <f t="shared" si="446"/>
        <v>11</v>
      </c>
      <c r="AD264" s="435">
        <f t="shared" si="447"/>
        <v>11</v>
      </c>
      <c r="AE264" s="435">
        <f t="shared" si="447"/>
        <v>11</v>
      </c>
      <c r="AF264" s="435">
        <f t="shared" si="447"/>
        <v>13</v>
      </c>
      <c r="AG264" s="435">
        <f t="shared" si="472"/>
        <v>13</v>
      </c>
      <c r="AH264" s="435">
        <f t="shared" si="472"/>
        <v>13</v>
      </c>
      <c r="AI264" s="435">
        <f t="shared" si="461"/>
        <v>14</v>
      </c>
      <c r="AJ264" s="435">
        <f t="shared" si="461"/>
        <v>14</v>
      </c>
      <c r="AK264" s="435">
        <f t="shared" si="444"/>
        <v>15</v>
      </c>
      <c r="AL264" s="435">
        <f t="shared" si="445"/>
        <v>15</v>
      </c>
      <c r="AM264" s="435">
        <f t="shared" si="449"/>
        <v>17</v>
      </c>
      <c r="AN264" s="435">
        <f t="shared" si="450"/>
        <v>17</v>
      </c>
      <c r="AO264" s="435">
        <f t="shared" si="462"/>
        <v>20</v>
      </c>
      <c r="AP264" s="435">
        <f t="shared" si="463"/>
        <v>20</v>
      </c>
      <c r="AQ264" s="435">
        <f t="shared" ref="AQ264:AQ273" si="476">AQ263</f>
        <v>24</v>
      </c>
      <c r="AR264" s="435">
        <f t="shared" ref="AR264:AR273" si="477">AR263</f>
        <v>24</v>
      </c>
      <c r="AS264" s="435">
        <f t="shared" si="474"/>
        <v>29</v>
      </c>
      <c r="AT264" s="435">
        <f t="shared" si="475"/>
        <v>29</v>
      </c>
      <c r="BA264" s="493">
        <v>45092</v>
      </c>
      <c r="BB264" s="494">
        <v>2023</v>
      </c>
    </row>
    <row r="265" spans="25:54" x14ac:dyDescent="0.2">
      <c r="Y265" s="435">
        <v>256</v>
      </c>
      <c r="Z265" s="435">
        <f t="shared" si="452"/>
        <v>11</v>
      </c>
      <c r="AA265" s="435">
        <f t="shared" si="468"/>
        <v>11</v>
      </c>
      <c r="AB265" s="435">
        <f t="shared" si="469"/>
        <v>11</v>
      </c>
      <c r="AC265" s="435">
        <f t="shared" si="446"/>
        <v>11</v>
      </c>
      <c r="AD265" s="435">
        <f t="shared" si="447"/>
        <v>11</v>
      </c>
      <c r="AE265" s="435">
        <f t="shared" si="447"/>
        <v>11</v>
      </c>
      <c r="AF265" s="435">
        <f t="shared" si="447"/>
        <v>13</v>
      </c>
      <c r="AG265" s="435">
        <f t="shared" si="472"/>
        <v>13</v>
      </c>
      <c r="AH265" s="435">
        <f t="shared" si="472"/>
        <v>13</v>
      </c>
      <c r="AI265" s="435">
        <f t="shared" si="461"/>
        <v>14</v>
      </c>
      <c r="AJ265" s="435">
        <f t="shared" si="461"/>
        <v>14</v>
      </c>
      <c r="AK265" s="437">
        <f t="shared" ref="AK265:AN265" si="478">AK263+1</f>
        <v>16</v>
      </c>
      <c r="AL265" s="437">
        <f t="shared" si="478"/>
        <v>16</v>
      </c>
      <c r="AM265" s="437">
        <f t="shared" si="478"/>
        <v>18</v>
      </c>
      <c r="AN265" s="437">
        <f t="shared" si="478"/>
        <v>18</v>
      </c>
      <c r="AO265" s="435">
        <f t="shared" si="462"/>
        <v>20</v>
      </c>
      <c r="AP265" s="435">
        <f t="shared" si="463"/>
        <v>20</v>
      </c>
      <c r="AQ265" s="435">
        <f t="shared" si="476"/>
        <v>24</v>
      </c>
      <c r="AR265" s="435">
        <f t="shared" si="477"/>
        <v>24</v>
      </c>
      <c r="AS265" s="435">
        <f t="shared" si="474"/>
        <v>29</v>
      </c>
      <c r="AT265" s="435">
        <f t="shared" si="475"/>
        <v>29</v>
      </c>
      <c r="BA265" s="493">
        <v>45093</v>
      </c>
      <c r="BB265" s="494">
        <v>2023</v>
      </c>
    </row>
    <row r="266" spans="25:54" x14ac:dyDescent="0.2">
      <c r="Y266" s="435">
        <v>257</v>
      </c>
      <c r="Z266" s="435">
        <f t="shared" si="452"/>
        <v>11</v>
      </c>
      <c r="AA266" s="435">
        <f t="shared" si="468"/>
        <v>11</v>
      </c>
      <c r="AB266" s="435">
        <f t="shared" si="469"/>
        <v>11</v>
      </c>
      <c r="AC266" s="435">
        <f t="shared" si="446"/>
        <v>11</v>
      </c>
      <c r="AD266" s="435">
        <f t="shared" si="447"/>
        <v>11</v>
      </c>
      <c r="AE266" s="435">
        <f t="shared" si="447"/>
        <v>11</v>
      </c>
      <c r="AF266" s="435">
        <f t="shared" si="447"/>
        <v>13</v>
      </c>
      <c r="AG266" s="435">
        <f t="shared" si="472"/>
        <v>13</v>
      </c>
      <c r="AH266" s="435">
        <f t="shared" si="472"/>
        <v>13</v>
      </c>
      <c r="AI266" s="435">
        <f t="shared" si="461"/>
        <v>14</v>
      </c>
      <c r="AJ266" s="435">
        <f t="shared" si="461"/>
        <v>14</v>
      </c>
      <c r="AK266" s="435">
        <f t="shared" ref="AK266:AK281" si="479">AK265</f>
        <v>16</v>
      </c>
      <c r="AL266" s="435">
        <f t="shared" ref="AL266:AL281" si="480">AL265</f>
        <v>16</v>
      </c>
      <c r="AM266" s="435">
        <f t="shared" ref="AM266:AM279" si="481">AM265</f>
        <v>18</v>
      </c>
      <c r="AN266" s="435">
        <f t="shared" ref="AN266:AN279" si="482">AN265</f>
        <v>18</v>
      </c>
      <c r="AO266" s="435">
        <f t="shared" si="462"/>
        <v>20</v>
      </c>
      <c r="AP266" s="435">
        <f t="shared" si="463"/>
        <v>20</v>
      </c>
      <c r="AQ266" s="435">
        <f t="shared" si="476"/>
        <v>24</v>
      </c>
      <c r="AR266" s="435">
        <f t="shared" si="477"/>
        <v>24</v>
      </c>
      <c r="AS266" s="435">
        <f t="shared" si="474"/>
        <v>29</v>
      </c>
      <c r="AT266" s="435">
        <f t="shared" si="475"/>
        <v>29</v>
      </c>
      <c r="BA266" s="493">
        <v>45094</v>
      </c>
      <c r="BB266" s="494">
        <v>2023</v>
      </c>
    </row>
    <row r="267" spans="25:54" x14ac:dyDescent="0.2">
      <c r="Y267" s="435">
        <v>258</v>
      </c>
      <c r="Z267" s="435">
        <f t="shared" si="452"/>
        <v>11</v>
      </c>
      <c r="AA267" s="435">
        <f t="shared" si="468"/>
        <v>11</v>
      </c>
      <c r="AB267" s="435">
        <f t="shared" si="469"/>
        <v>11</v>
      </c>
      <c r="AC267" s="435">
        <f t="shared" si="446"/>
        <v>11</v>
      </c>
      <c r="AD267" s="435">
        <f t="shared" si="447"/>
        <v>11</v>
      </c>
      <c r="AE267" s="435">
        <f t="shared" si="447"/>
        <v>11</v>
      </c>
      <c r="AF267" s="435">
        <f t="shared" si="447"/>
        <v>13</v>
      </c>
      <c r="AG267" s="435">
        <f t="shared" si="472"/>
        <v>13</v>
      </c>
      <c r="AH267" s="435">
        <f t="shared" si="472"/>
        <v>13</v>
      </c>
      <c r="AI267" s="435">
        <f t="shared" si="461"/>
        <v>14</v>
      </c>
      <c r="AJ267" s="435">
        <f t="shared" si="461"/>
        <v>14</v>
      </c>
      <c r="AK267" s="435">
        <f t="shared" si="479"/>
        <v>16</v>
      </c>
      <c r="AL267" s="435">
        <f t="shared" si="480"/>
        <v>16</v>
      </c>
      <c r="AM267" s="435">
        <f t="shared" si="481"/>
        <v>18</v>
      </c>
      <c r="AN267" s="435">
        <f t="shared" si="482"/>
        <v>18</v>
      </c>
      <c r="AO267" s="435">
        <f t="shared" si="462"/>
        <v>20</v>
      </c>
      <c r="AP267" s="435">
        <f t="shared" si="463"/>
        <v>20</v>
      </c>
      <c r="AQ267" s="435">
        <f t="shared" si="476"/>
        <v>24</v>
      </c>
      <c r="AR267" s="435">
        <f t="shared" si="477"/>
        <v>24</v>
      </c>
      <c r="AS267" s="435">
        <f t="shared" si="474"/>
        <v>29</v>
      </c>
      <c r="AT267" s="435">
        <f t="shared" si="475"/>
        <v>29</v>
      </c>
      <c r="BA267" s="493">
        <v>45095</v>
      </c>
      <c r="BB267" s="494">
        <v>2023</v>
      </c>
    </row>
    <row r="268" spans="25:54" x14ac:dyDescent="0.2">
      <c r="Y268" s="435">
        <v>259</v>
      </c>
      <c r="Z268" s="435">
        <f t="shared" si="452"/>
        <v>11</v>
      </c>
      <c r="AA268" s="435">
        <f t="shared" si="468"/>
        <v>11</v>
      </c>
      <c r="AB268" s="435">
        <f t="shared" si="469"/>
        <v>11</v>
      </c>
      <c r="AC268" s="435">
        <f t="shared" si="446"/>
        <v>11</v>
      </c>
      <c r="AD268" s="435">
        <f t="shared" si="447"/>
        <v>11</v>
      </c>
      <c r="AE268" s="435">
        <f t="shared" si="447"/>
        <v>11</v>
      </c>
      <c r="AF268" s="435">
        <f t="shared" si="447"/>
        <v>13</v>
      </c>
      <c r="AG268" s="435">
        <f t="shared" si="472"/>
        <v>13</v>
      </c>
      <c r="AH268" s="435">
        <f t="shared" si="472"/>
        <v>13</v>
      </c>
      <c r="AI268" s="435">
        <f t="shared" si="461"/>
        <v>14</v>
      </c>
      <c r="AJ268" s="435">
        <f t="shared" si="461"/>
        <v>14</v>
      </c>
      <c r="AK268" s="435">
        <f t="shared" si="479"/>
        <v>16</v>
      </c>
      <c r="AL268" s="435">
        <f t="shared" si="480"/>
        <v>16</v>
      </c>
      <c r="AM268" s="435">
        <f t="shared" si="481"/>
        <v>18</v>
      </c>
      <c r="AN268" s="435">
        <f t="shared" si="482"/>
        <v>18</v>
      </c>
      <c r="AO268" s="435">
        <f t="shared" si="462"/>
        <v>20</v>
      </c>
      <c r="AP268" s="435">
        <f t="shared" si="463"/>
        <v>20</v>
      </c>
      <c r="AQ268" s="435">
        <f t="shared" si="476"/>
        <v>24</v>
      </c>
      <c r="AR268" s="435">
        <f t="shared" si="477"/>
        <v>24</v>
      </c>
      <c r="AS268" s="435">
        <f t="shared" si="474"/>
        <v>29</v>
      </c>
      <c r="AT268" s="435">
        <f t="shared" si="475"/>
        <v>29</v>
      </c>
      <c r="BA268" s="493">
        <v>45096</v>
      </c>
      <c r="BB268" s="494">
        <v>2023</v>
      </c>
    </row>
    <row r="269" spans="25:54" x14ac:dyDescent="0.2">
      <c r="Y269" s="435">
        <v>260</v>
      </c>
      <c r="Z269" s="435">
        <f t="shared" si="452"/>
        <v>11</v>
      </c>
      <c r="AA269" s="435">
        <f t="shared" si="468"/>
        <v>11</v>
      </c>
      <c r="AB269" s="435">
        <f t="shared" si="469"/>
        <v>11</v>
      </c>
      <c r="AC269" s="435">
        <f t="shared" si="446"/>
        <v>11</v>
      </c>
      <c r="AD269" s="435">
        <f t="shared" si="447"/>
        <v>11</v>
      </c>
      <c r="AE269" s="435">
        <f t="shared" si="447"/>
        <v>11</v>
      </c>
      <c r="AF269" s="435">
        <f t="shared" si="447"/>
        <v>13</v>
      </c>
      <c r="AG269" s="435">
        <f t="shared" si="472"/>
        <v>13</v>
      </c>
      <c r="AH269" s="435">
        <f t="shared" si="472"/>
        <v>13</v>
      </c>
      <c r="AI269" s="435">
        <f t="shared" si="461"/>
        <v>14</v>
      </c>
      <c r="AJ269" s="435">
        <f t="shared" si="461"/>
        <v>14</v>
      </c>
      <c r="AK269" s="435">
        <f t="shared" si="479"/>
        <v>16</v>
      </c>
      <c r="AL269" s="435">
        <f t="shared" si="480"/>
        <v>16</v>
      </c>
      <c r="AM269" s="435">
        <f t="shared" si="481"/>
        <v>18</v>
      </c>
      <c r="AN269" s="435">
        <f t="shared" si="482"/>
        <v>18</v>
      </c>
      <c r="AO269" s="435">
        <f t="shared" si="462"/>
        <v>20</v>
      </c>
      <c r="AP269" s="435">
        <f t="shared" si="463"/>
        <v>20</v>
      </c>
      <c r="AQ269" s="435">
        <f t="shared" si="476"/>
        <v>24</v>
      </c>
      <c r="AR269" s="435">
        <f t="shared" si="477"/>
        <v>24</v>
      </c>
      <c r="AS269" s="435">
        <f t="shared" si="474"/>
        <v>29</v>
      </c>
      <c r="AT269" s="435">
        <f t="shared" si="475"/>
        <v>29</v>
      </c>
      <c r="BA269" s="493">
        <v>45097</v>
      </c>
      <c r="BB269" s="494">
        <v>2023</v>
      </c>
    </row>
    <row r="270" spans="25:54" x14ac:dyDescent="0.2">
      <c r="Y270" s="435">
        <v>261</v>
      </c>
      <c r="Z270" s="435">
        <f t="shared" si="452"/>
        <v>11</v>
      </c>
      <c r="AA270" s="435">
        <f t="shared" si="468"/>
        <v>11</v>
      </c>
      <c r="AB270" s="435">
        <f t="shared" si="469"/>
        <v>11</v>
      </c>
      <c r="AC270" s="435">
        <f t="shared" si="446"/>
        <v>11</v>
      </c>
      <c r="AD270" s="435">
        <f t="shared" si="447"/>
        <v>11</v>
      </c>
      <c r="AE270" s="435">
        <f t="shared" si="447"/>
        <v>11</v>
      </c>
      <c r="AF270" s="435">
        <f t="shared" si="447"/>
        <v>13</v>
      </c>
      <c r="AG270" s="435">
        <f t="shared" si="472"/>
        <v>13</v>
      </c>
      <c r="AH270" s="435">
        <f t="shared" si="472"/>
        <v>13</v>
      </c>
      <c r="AI270" s="435">
        <f t="shared" si="461"/>
        <v>14</v>
      </c>
      <c r="AJ270" s="435">
        <f t="shared" si="461"/>
        <v>14</v>
      </c>
      <c r="AK270" s="435">
        <f t="shared" si="479"/>
        <v>16</v>
      </c>
      <c r="AL270" s="435">
        <f t="shared" si="480"/>
        <v>16</v>
      </c>
      <c r="AM270" s="435">
        <f t="shared" si="481"/>
        <v>18</v>
      </c>
      <c r="AN270" s="435">
        <f t="shared" si="482"/>
        <v>18</v>
      </c>
      <c r="AO270" s="437">
        <f t="shared" ref="AO270:AP270" si="483">AO268+1</f>
        <v>21</v>
      </c>
      <c r="AP270" s="437">
        <f t="shared" si="483"/>
        <v>21</v>
      </c>
      <c r="AQ270" s="435">
        <f t="shared" si="476"/>
        <v>24</v>
      </c>
      <c r="AR270" s="435">
        <f t="shared" si="477"/>
        <v>24</v>
      </c>
      <c r="AS270" s="435">
        <f t="shared" si="474"/>
        <v>29</v>
      </c>
      <c r="AT270" s="435">
        <f t="shared" si="475"/>
        <v>29</v>
      </c>
      <c r="BA270" s="493">
        <v>45098</v>
      </c>
      <c r="BB270" s="494">
        <v>2023</v>
      </c>
    </row>
    <row r="271" spans="25:54" x14ac:dyDescent="0.2">
      <c r="Y271" s="435">
        <v>262</v>
      </c>
      <c r="Z271" s="435">
        <f t="shared" si="452"/>
        <v>11</v>
      </c>
      <c r="AA271" s="435">
        <f t="shared" si="468"/>
        <v>11</v>
      </c>
      <c r="AB271" s="435">
        <f t="shared" si="469"/>
        <v>11</v>
      </c>
      <c r="AC271" s="435">
        <f t="shared" si="446"/>
        <v>11</v>
      </c>
      <c r="AD271" s="435">
        <f t="shared" si="447"/>
        <v>11</v>
      </c>
      <c r="AE271" s="435">
        <f t="shared" si="447"/>
        <v>11</v>
      </c>
      <c r="AF271" s="435">
        <f t="shared" si="447"/>
        <v>13</v>
      </c>
      <c r="AG271" s="435">
        <f t="shared" si="472"/>
        <v>13</v>
      </c>
      <c r="AH271" s="435">
        <f t="shared" si="472"/>
        <v>13</v>
      </c>
      <c r="AI271" s="435">
        <f t="shared" si="461"/>
        <v>14</v>
      </c>
      <c r="AJ271" s="435">
        <f t="shared" si="461"/>
        <v>14</v>
      </c>
      <c r="AK271" s="435">
        <f t="shared" si="479"/>
        <v>16</v>
      </c>
      <c r="AL271" s="435">
        <f t="shared" si="480"/>
        <v>16</v>
      </c>
      <c r="AM271" s="435">
        <f t="shared" si="481"/>
        <v>18</v>
      </c>
      <c r="AN271" s="435">
        <f t="shared" si="482"/>
        <v>18</v>
      </c>
      <c r="AO271" s="435">
        <f t="shared" ref="AO271:AO282" si="484">AO270</f>
        <v>21</v>
      </c>
      <c r="AP271" s="435">
        <f t="shared" ref="AP271:AP282" si="485">AP270</f>
        <v>21</v>
      </c>
      <c r="AQ271" s="435">
        <f t="shared" si="476"/>
        <v>24</v>
      </c>
      <c r="AR271" s="435">
        <f t="shared" si="477"/>
        <v>24</v>
      </c>
      <c r="AS271" s="437">
        <f t="shared" ref="AS271:AT271" si="486">AS269+1</f>
        <v>30</v>
      </c>
      <c r="AT271" s="437">
        <f t="shared" si="486"/>
        <v>30</v>
      </c>
      <c r="BA271" s="493">
        <v>45099</v>
      </c>
      <c r="BB271" s="494">
        <v>2023</v>
      </c>
    </row>
    <row r="272" spans="25:54" x14ac:dyDescent="0.2">
      <c r="Y272" s="435">
        <v>263</v>
      </c>
      <c r="Z272" s="435">
        <f t="shared" si="452"/>
        <v>11</v>
      </c>
      <c r="AA272" s="435">
        <f t="shared" si="468"/>
        <v>11</v>
      </c>
      <c r="AB272" s="435">
        <f t="shared" si="469"/>
        <v>11</v>
      </c>
      <c r="AC272" s="435">
        <f t="shared" si="446"/>
        <v>11</v>
      </c>
      <c r="AD272" s="435">
        <f t="shared" si="447"/>
        <v>11</v>
      </c>
      <c r="AE272" s="435">
        <f t="shared" si="447"/>
        <v>11</v>
      </c>
      <c r="AF272" s="435">
        <f t="shared" si="447"/>
        <v>13</v>
      </c>
      <c r="AG272" s="435">
        <f t="shared" si="472"/>
        <v>13</v>
      </c>
      <c r="AH272" s="435">
        <f t="shared" si="472"/>
        <v>13</v>
      </c>
      <c r="AI272" s="435">
        <f t="shared" si="461"/>
        <v>14</v>
      </c>
      <c r="AJ272" s="435">
        <f t="shared" si="461"/>
        <v>14</v>
      </c>
      <c r="AK272" s="435">
        <f t="shared" si="479"/>
        <v>16</v>
      </c>
      <c r="AL272" s="435">
        <f t="shared" si="480"/>
        <v>16</v>
      </c>
      <c r="AM272" s="435">
        <f t="shared" si="481"/>
        <v>18</v>
      </c>
      <c r="AN272" s="435">
        <f t="shared" si="482"/>
        <v>18</v>
      </c>
      <c r="AO272" s="435">
        <f t="shared" si="484"/>
        <v>21</v>
      </c>
      <c r="AP272" s="435">
        <f t="shared" si="485"/>
        <v>21</v>
      </c>
      <c r="AQ272" s="435">
        <f t="shared" si="476"/>
        <v>24</v>
      </c>
      <c r="AR272" s="435">
        <f t="shared" si="477"/>
        <v>24</v>
      </c>
      <c r="AS272" s="435">
        <f t="shared" ref="AS272:AS279" si="487">AS271</f>
        <v>30</v>
      </c>
      <c r="AT272" s="435">
        <f t="shared" ref="AT272:AT279" si="488">AT271</f>
        <v>30</v>
      </c>
      <c r="BA272" s="493">
        <v>45100</v>
      </c>
      <c r="BB272" s="494">
        <v>2023</v>
      </c>
    </row>
    <row r="273" spans="25:54" x14ac:dyDescent="0.2">
      <c r="Y273" s="435">
        <v>264</v>
      </c>
      <c r="Z273" s="435">
        <f t="shared" si="452"/>
        <v>11</v>
      </c>
      <c r="AA273" s="435">
        <f t="shared" si="468"/>
        <v>11</v>
      </c>
      <c r="AB273" s="435">
        <f t="shared" si="469"/>
        <v>11</v>
      </c>
      <c r="AC273" s="437">
        <f>AC271+1</f>
        <v>12</v>
      </c>
      <c r="AD273" s="437">
        <f>AD271+1</f>
        <v>12</v>
      </c>
      <c r="AE273" s="437">
        <f>AE271+1</f>
        <v>12</v>
      </c>
      <c r="AF273" s="435">
        <f t="shared" ref="AF273:AF282" si="489">AF272</f>
        <v>13</v>
      </c>
      <c r="AG273" s="435">
        <f t="shared" si="472"/>
        <v>13</v>
      </c>
      <c r="AH273" s="435">
        <f t="shared" si="472"/>
        <v>13</v>
      </c>
      <c r="AI273" s="435">
        <f t="shared" si="461"/>
        <v>14</v>
      </c>
      <c r="AJ273" s="435">
        <f t="shared" si="461"/>
        <v>14</v>
      </c>
      <c r="AK273" s="435">
        <f t="shared" si="479"/>
        <v>16</v>
      </c>
      <c r="AL273" s="435">
        <f t="shared" si="480"/>
        <v>16</v>
      </c>
      <c r="AM273" s="435">
        <f t="shared" si="481"/>
        <v>18</v>
      </c>
      <c r="AN273" s="435">
        <f t="shared" si="482"/>
        <v>18</v>
      </c>
      <c r="AO273" s="435">
        <f t="shared" si="484"/>
        <v>21</v>
      </c>
      <c r="AP273" s="435">
        <f t="shared" si="485"/>
        <v>21</v>
      </c>
      <c r="AQ273" s="435">
        <f t="shared" si="476"/>
        <v>24</v>
      </c>
      <c r="AR273" s="435">
        <f t="shared" si="477"/>
        <v>24</v>
      </c>
      <c r="AS273" s="435">
        <f t="shared" si="487"/>
        <v>30</v>
      </c>
      <c r="AT273" s="435">
        <f t="shared" si="488"/>
        <v>30</v>
      </c>
      <c r="BA273" s="493">
        <v>45101</v>
      </c>
      <c r="BB273" s="494">
        <v>2023</v>
      </c>
    </row>
    <row r="274" spans="25:54" x14ac:dyDescent="0.2">
      <c r="Y274" s="435">
        <v>265</v>
      </c>
      <c r="Z274" s="435">
        <f t="shared" si="452"/>
        <v>11</v>
      </c>
      <c r="AA274" s="435">
        <f t="shared" si="468"/>
        <v>11</v>
      </c>
      <c r="AB274" s="435">
        <f t="shared" si="469"/>
        <v>11</v>
      </c>
      <c r="AC274" s="435">
        <f t="shared" ref="AC274:AC296" si="490">AC273</f>
        <v>12</v>
      </c>
      <c r="AD274" s="435">
        <f t="shared" ref="AD274:AF296" si="491">AD273</f>
        <v>12</v>
      </c>
      <c r="AE274" s="435">
        <f t="shared" si="491"/>
        <v>12</v>
      </c>
      <c r="AF274" s="435">
        <f t="shared" si="489"/>
        <v>13</v>
      </c>
      <c r="AG274" s="435">
        <f t="shared" si="472"/>
        <v>13</v>
      </c>
      <c r="AH274" s="435">
        <f t="shared" si="472"/>
        <v>13</v>
      </c>
      <c r="AI274" s="435">
        <f t="shared" si="472"/>
        <v>14</v>
      </c>
      <c r="AJ274" s="435">
        <f t="shared" si="472"/>
        <v>14</v>
      </c>
      <c r="AK274" s="435">
        <f t="shared" si="479"/>
        <v>16</v>
      </c>
      <c r="AL274" s="435">
        <f t="shared" si="480"/>
        <v>16</v>
      </c>
      <c r="AM274" s="435">
        <f t="shared" si="481"/>
        <v>18</v>
      </c>
      <c r="AN274" s="435">
        <f t="shared" si="482"/>
        <v>18</v>
      </c>
      <c r="AO274" s="435">
        <f t="shared" si="484"/>
        <v>21</v>
      </c>
      <c r="AP274" s="435">
        <f t="shared" si="485"/>
        <v>21</v>
      </c>
      <c r="AQ274" s="437">
        <f t="shared" ref="AQ274:AR274" si="492">AQ272+1</f>
        <v>25</v>
      </c>
      <c r="AR274" s="437">
        <f t="shared" si="492"/>
        <v>25</v>
      </c>
      <c r="AS274" s="435">
        <f t="shared" si="487"/>
        <v>30</v>
      </c>
      <c r="AT274" s="435">
        <f t="shared" si="488"/>
        <v>30</v>
      </c>
      <c r="BA274" s="493">
        <v>45102</v>
      </c>
      <c r="BB274" s="494">
        <v>2023</v>
      </c>
    </row>
    <row r="275" spans="25:54" x14ac:dyDescent="0.2">
      <c r="Y275" s="435">
        <v>266</v>
      </c>
      <c r="Z275" s="435">
        <f t="shared" si="452"/>
        <v>11</v>
      </c>
      <c r="AA275" s="435">
        <f t="shared" si="468"/>
        <v>11</v>
      </c>
      <c r="AB275" s="435">
        <f t="shared" si="469"/>
        <v>11</v>
      </c>
      <c r="AC275" s="435">
        <f t="shared" si="490"/>
        <v>12</v>
      </c>
      <c r="AD275" s="435">
        <f t="shared" si="491"/>
        <v>12</v>
      </c>
      <c r="AE275" s="435">
        <f t="shared" si="491"/>
        <v>12</v>
      </c>
      <c r="AF275" s="435">
        <f t="shared" si="489"/>
        <v>13</v>
      </c>
      <c r="AG275" s="435">
        <f t="shared" si="472"/>
        <v>13</v>
      </c>
      <c r="AH275" s="435">
        <f t="shared" si="472"/>
        <v>13</v>
      </c>
      <c r="AI275" s="435">
        <f t="shared" si="472"/>
        <v>14</v>
      </c>
      <c r="AJ275" s="435">
        <f t="shared" si="472"/>
        <v>14</v>
      </c>
      <c r="AK275" s="435">
        <f t="shared" si="479"/>
        <v>16</v>
      </c>
      <c r="AL275" s="435">
        <f t="shared" si="480"/>
        <v>16</v>
      </c>
      <c r="AM275" s="435">
        <f t="shared" si="481"/>
        <v>18</v>
      </c>
      <c r="AN275" s="435">
        <f t="shared" si="482"/>
        <v>18</v>
      </c>
      <c r="AO275" s="435">
        <f t="shared" si="484"/>
        <v>21</v>
      </c>
      <c r="AP275" s="435">
        <f t="shared" si="485"/>
        <v>21</v>
      </c>
      <c r="AQ275" s="435">
        <f t="shared" ref="AQ275:AQ284" si="493">AQ274</f>
        <v>25</v>
      </c>
      <c r="AR275" s="435">
        <f t="shared" ref="AR275:AR284" si="494">AR274</f>
        <v>25</v>
      </c>
      <c r="AS275" s="435">
        <f t="shared" si="487"/>
        <v>30</v>
      </c>
      <c r="AT275" s="435">
        <f t="shared" si="488"/>
        <v>30</v>
      </c>
      <c r="BA275" s="493">
        <v>45103</v>
      </c>
      <c r="BB275" s="494">
        <v>2023</v>
      </c>
    </row>
    <row r="276" spans="25:54" x14ac:dyDescent="0.2">
      <c r="Y276" s="435">
        <v>267</v>
      </c>
      <c r="Z276" s="435">
        <f t="shared" si="452"/>
        <v>11</v>
      </c>
      <c r="AA276" s="435">
        <f t="shared" si="468"/>
        <v>11</v>
      </c>
      <c r="AB276" s="435">
        <f t="shared" si="469"/>
        <v>11</v>
      </c>
      <c r="AC276" s="435">
        <f t="shared" si="490"/>
        <v>12</v>
      </c>
      <c r="AD276" s="435">
        <f t="shared" si="491"/>
        <v>12</v>
      </c>
      <c r="AE276" s="435">
        <f t="shared" si="491"/>
        <v>12</v>
      </c>
      <c r="AF276" s="435">
        <f t="shared" si="489"/>
        <v>13</v>
      </c>
      <c r="AG276" s="435">
        <f t="shared" si="472"/>
        <v>13</v>
      </c>
      <c r="AH276" s="435">
        <f t="shared" si="472"/>
        <v>13</v>
      </c>
      <c r="AI276" s="437">
        <f t="shared" ref="AI276:AJ276" si="495">AI274+1</f>
        <v>15</v>
      </c>
      <c r="AJ276" s="437">
        <f t="shared" si="495"/>
        <v>15</v>
      </c>
      <c r="AK276" s="435">
        <f t="shared" si="479"/>
        <v>16</v>
      </c>
      <c r="AL276" s="435">
        <f t="shared" si="480"/>
        <v>16</v>
      </c>
      <c r="AM276" s="435">
        <f t="shared" si="481"/>
        <v>18</v>
      </c>
      <c r="AN276" s="435">
        <f t="shared" si="482"/>
        <v>18</v>
      </c>
      <c r="AO276" s="435">
        <f t="shared" si="484"/>
        <v>21</v>
      </c>
      <c r="AP276" s="435">
        <f t="shared" si="485"/>
        <v>21</v>
      </c>
      <c r="AQ276" s="435">
        <f t="shared" si="493"/>
        <v>25</v>
      </c>
      <c r="AR276" s="435">
        <f t="shared" si="494"/>
        <v>25</v>
      </c>
      <c r="AS276" s="435">
        <f t="shared" si="487"/>
        <v>30</v>
      </c>
      <c r="AT276" s="435">
        <f t="shared" si="488"/>
        <v>30</v>
      </c>
      <c r="BA276" s="493">
        <v>45104</v>
      </c>
      <c r="BB276" s="494">
        <v>2023</v>
      </c>
    </row>
    <row r="277" spans="25:54" x14ac:dyDescent="0.2">
      <c r="Y277" s="435">
        <v>268</v>
      </c>
      <c r="Z277" s="435">
        <f t="shared" si="452"/>
        <v>11</v>
      </c>
      <c r="AA277" s="435">
        <f t="shared" si="468"/>
        <v>11</v>
      </c>
      <c r="AB277" s="435">
        <f t="shared" si="469"/>
        <v>11</v>
      </c>
      <c r="AC277" s="435">
        <f t="shared" si="490"/>
        <v>12</v>
      </c>
      <c r="AD277" s="435">
        <f t="shared" si="491"/>
        <v>12</v>
      </c>
      <c r="AE277" s="435">
        <f t="shared" si="491"/>
        <v>12</v>
      </c>
      <c r="AF277" s="435">
        <f t="shared" si="489"/>
        <v>13</v>
      </c>
      <c r="AG277" s="435">
        <f t="shared" si="472"/>
        <v>13</v>
      </c>
      <c r="AH277" s="435">
        <f t="shared" si="472"/>
        <v>13</v>
      </c>
      <c r="AI277" s="435">
        <f t="shared" si="472"/>
        <v>15</v>
      </c>
      <c r="AJ277" s="435">
        <f t="shared" si="472"/>
        <v>15</v>
      </c>
      <c r="AK277" s="435">
        <f t="shared" si="479"/>
        <v>16</v>
      </c>
      <c r="AL277" s="435">
        <f t="shared" si="480"/>
        <v>16</v>
      </c>
      <c r="AM277" s="435">
        <f t="shared" si="481"/>
        <v>18</v>
      </c>
      <c r="AN277" s="435">
        <f t="shared" si="482"/>
        <v>18</v>
      </c>
      <c r="AO277" s="435">
        <f t="shared" si="484"/>
        <v>21</v>
      </c>
      <c r="AP277" s="435">
        <f t="shared" si="485"/>
        <v>21</v>
      </c>
      <c r="AQ277" s="435">
        <f t="shared" si="493"/>
        <v>25</v>
      </c>
      <c r="AR277" s="435">
        <f t="shared" si="494"/>
        <v>25</v>
      </c>
      <c r="AS277" s="435">
        <f t="shared" si="487"/>
        <v>30</v>
      </c>
      <c r="AT277" s="435">
        <f t="shared" si="488"/>
        <v>30</v>
      </c>
      <c r="BA277" s="493">
        <v>45105</v>
      </c>
      <c r="BB277" s="494">
        <v>2023</v>
      </c>
    </row>
    <row r="278" spans="25:54" x14ac:dyDescent="0.2">
      <c r="Y278" s="435">
        <v>269</v>
      </c>
      <c r="Z278" s="435">
        <f t="shared" si="452"/>
        <v>11</v>
      </c>
      <c r="AA278" s="435">
        <f t="shared" si="468"/>
        <v>11</v>
      </c>
      <c r="AB278" s="435">
        <f t="shared" si="469"/>
        <v>11</v>
      </c>
      <c r="AC278" s="435">
        <f t="shared" si="490"/>
        <v>12</v>
      </c>
      <c r="AD278" s="435">
        <f t="shared" si="491"/>
        <v>12</v>
      </c>
      <c r="AE278" s="435">
        <f t="shared" si="491"/>
        <v>12</v>
      </c>
      <c r="AF278" s="435">
        <f t="shared" si="489"/>
        <v>13</v>
      </c>
      <c r="AG278" s="435">
        <f t="shared" si="472"/>
        <v>13</v>
      </c>
      <c r="AH278" s="435">
        <f t="shared" si="472"/>
        <v>13</v>
      </c>
      <c r="AI278" s="435">
        <f t="shared" si="472"/>
        <v>15</v>
      </c>
      <c r="AJ278" s="435">
        <f t="shared" si="472"/>
        <v>15</v>
      </c>
      <c r="AK278" s="435">
        <f t="shared" si="479"/>
        <v>16</v>
      </c>
      <c r="AL278" s="435">
        <f t="shared" si="480"/>
        <v>16</v>
      </c>
      <c r="AM278" s="435">
        <f t="shared" si="481"/>
        <v>18</v>
      </c>
      <c r="AN278" s="435">
        <f t="shared" si="482"/>
        <v>18</v>
      </c>
      <c r="AO278" s="435">
        <f t="shared" si="484"/>
        <v>21</v>
      </c>
      <c r="AP278" s="435">
        <f t="shared" si="485"/>
        <v>21</v>
      </c>
      <c r="AQ278" s="435">
        <f t="shared" si="493"/>
        <v>25</v>
      </c>
      <c r="AR278" s="435">
        <f t="shared" si="494"/>
        <v>25</v>
      </c>
      <c r="AS278" s="435">
        <f t="shared" si="487"/>
        <v>30</v>
      </c>
      <c r="AT278" s="435">
        <f t="shared" si="488"/>
        <v>30</v>
      </c>
      <c r="BA278" s="493">
        <v>45106</v>
      </c>
      <c r="BB278" s="494">
        <v>2023</v>
      </c>
    </row>
    <row r="279" spans="25:54" x14ac:dyDescent="0.2">
      <c r="Y279" s="435">
        <v>270</v>
      </c>
      <c r="Z279" s="435">
        <f t="shared" si="452"/>
        <v>11</v>
      </c>
      <c r="AA279" s="435">
        <f t="shared" si="468"/>
        <v>11</v>
      </c>
      <c r="AB279" s="435">
        <f t="shared" si="469"/>
        <v>11</v>
      </c>
      <c r="AC279" s="435">
        <f t="shared" si="490"/>
        <v>12</v>
      </c>
      <c r="AD279" s="435">
        <f t="shared" si="491"/>
        <v>12</v>
      </c>
      <c r="AE279" s="435">
        <f t="shared" si="491"/>
        <v>12</v>
      </c>
      <c r="AF279" s="435">
        <f t="shared" si="489"/>
        <v>13</v>
      </c>
      <c r="AG279" s="435">
        <f t="shared" ref="AG279:AG282" si="496">AG278</f>
        <v>13</v>
      </c>
      <c r="AH279" s="435">
        <f t="shared" ref="AH279:AJ294" si="497">AH278</f>
        <v>13</v>
      </c>
      <c r="AI279" s="435">
        <f t="shared" si="497"/>
        <v>15</v>
      </c>
      <c r="AJ279" s="435">
        <f t="shared" si="497"/>
        <v>15</v>
      </c>
      <c r="AK279" s="435">
        <f t="shared" si="479"/>
        <v>16</v>
      </c>
      <c r="AL279" s="435">
        <f t="shared" si="480"/>
        <v>16</v>
      </c>
      <c r="AM279" s="435">
        <f t="shared" si="481"/>
        <v>18</v>
      </c>
      <c r="AN279" s="435">
        <f t="shared" si="482"/>
        <v>18</v>
      </c>
      <c r="AO279" s="435">
        <f t="shared" si="484"/>
        <v>21</v>
      </c>
      <c r="AP279" s="435">
        <f t="shared" si="485"/>
        <v>21</v>
      </c>
      <c r="AQ279" s="435">
        <f t="shared" si="493"/>
        <v>25</v>
      </c>
      <c r="AR279" s="435">
        <f t="shared" si="494"/>
        <v>25</v>
      </c>
      <c r="AS279" s="435">
        <f t="shared" si="487"/>
        <v>30</v>
      </c>
      <c r="AT279" s="435">
        <f t="shared" si="488"/>
        <v>30</v>
      </c>
      <c r="BA279" s="493">
        <v>45107</v>
      </c>
      <c r="BB279" s="494">
        <v>2023</v>
      </c>
    </row>
    <row r="280" spans="25:54" x14ac:dyDescent="0.2">
      <c r="Y280" s="435">
        <v>271</v>
      </c>
      <c r="Z280" s="435">
        <f t="shared" si="452"/>
        <v>11</v>
      </c>
      <c r="AA280" s="435">
        <f t="shared" si="468"/>
        <v>11</v>
      </c>
      <c r="AB280" s="435">
        <f t="shared" si="469"/>
        <v>11</v>
      </c>
      <c r="AC280" s="435">
        <f t="shared" si="490"/>
        <v>12</v>
      </c>
      <c r="AD280" s="435">
        <f t="shared" si="491"/>
        <v>12</v>
      </c>
      <c r="AE280" s="435">
        <f t="shared" si="491"/>
        <v>12</v>
      </c>
      <c r="AF280" s="435">
        <f t="shared" si="489"/>
        <v>13</v>
      </c>
      <c r="AG280" s="435">
        <f t="shared" si="496"/>
        <v>13</v>
      </c>
      <c r="AH280" s="435">
        <f t="shared" si="497"/>
        <v>13</v>
      </c>
      <c r="AI280" s="435">
        <f t="shared" si="497"/>
        <v>15</v>
      </c>
      <c r="AJ280" s="435">
        <f t="shared" si="497"/>
        <v>15</v>
      </c>
      <c r="AK280" s="435">
        <f t="shared" si="479"/>
        <v>16</v>
      </c>
      <c r="AL280" s="435">
        <f t="shared" si="480"/>
        <v>16</v>
      </c>
      <c r="AM280" s="437">
        <f t="shared" ref="AM280:AN280" si="498">AM278+1</f>
        <v>19</v>
      </c>
      <c r="AN280" s="437">
        <f t="shared" si="498"/>
        <v>19</v>
      </c>
      <c r="AO280" s="435">
        <f t="shared" si="484"/>
        <v>21</v>
      </c>
      <c r="AP280" s="435">
        <f t="shared" si="485"/>
        <v>21</v>
      </c>
      <c r="AQ280" s="435">
        <f t="shared" si="493"/>
        <v>25</v>
      </c>
      <c r="AR280" s="435">
        <f t="shared" si="494"/>
        <v>25</v>
      </c>
      <c r="AS280" s="437">
        <f t="shared" ref="AS280:AT280" si="499">AS278+1</f>
        <v>31</v>
      </c>
      <c r="AT280" s="437">
        <f t="shared" si="499"/>
        <v>31</v>
      </c>
      <c r="BA280" s="493">
        <v>45108</v>
      </c>
      <c r="BB280" s="494">
        <v>2023</v>
      </c>
    </row>
    <row r="281" spans="25:54" x14ac:dyDescent="0.2">
      <c r="Y281" s="435">
        <v>272</v>
      </c>
      <c r="Z281" s="435">
        <f t="shared" si="452"/>
        <v>11</v>
      </c>
      <c r="AA281" s="435">
        <f t="shared" si="468"/>
        <v>11</v>
      </c>
      <c r="AB281" s="435">
        <f t="shared" si="469"/>
        <v>11</v>
      </c>
      <c r="AC281" s="435">
        <f t="shared" si="490"/>
        <v>12</v>
      </c>
      <c r="AD281" s="435">
        <f t="shared" si="491"/>
        <v>12</v>
      </c>
      <c r="AE281" s="435">
        <f t="shared" si="491"/>
        <v>12</v>
      </c>
      <c r="AF281" s="435">
        <f t="shared" si="489"/>
        <v>13</v>
      </c>
      <c r="AG281" s="435">
        <f t="shared" si="496"/>
        <v>13</v>
      </c>
      <c r="AH281" s="435">
        <f t="shared" si="497"/>
        <v>13</v>
      </c>
      <c r="AI281" s="435">
        <f t="shared" si="497"/>
        <v>15</v>
      </c>
      <c r="AJ281" s="435">
        <f t="shared" si="497"/>
        <v>15</v>
      </c>
      <c r="AK281" s="435">
        <f t="shared" si="479"/>
        <v>16</v>
      </c>
      <c r="AL281" s="435">
        <f t="shared" si="480"/>
        <v>16</v>
      </c>
      <c r="AM281" s="435">
        <f t="shared" ref="AM281:AM294" si="500">AM280</f>
        <v>19</v>
      </c>
      <c r="AN281" s="435">
        <f t="shared" ref="AN281:AN294" si="501">AN280</f>
        <v>19</v>
      </c>
      <c r="AO281" s="435">
        <f t="shared" si="484"/>
        <v>21</v>
      </c>
      <c r="AP281" s="435">
        <f t="shared" si="485"/>
        <v>21</v>
      </c>
      <c r="AQ281" s="435">
        <f t="shared" si="493"/>
        <v>25</v>
      </c>
      <c r="AR281" s="435">
        <f t="shared" si="494"/>
        <v>25</v>
      </c>
      <c r="AS281" s="435">
        <f t="shared" ref="AS281:AS288" si="502">AS280</f>
        <v>31</v>
      </c>
      <c r="AT281" s="435">
        <f t="shared" ref="AT281:AT288" si="503">AT280</f>
        <v>31</v>
      </c>
      <c r="BA281" s="493">
        <v>45109</v>
      </c>
      <c r="BB281" s="494">
        <v>2023</v>
      </c>
    </row>
    <row r="282" spans="25:54" x14ac:dyDescent="0.2">
      <c r="Y282" s="435">
        <v>273</v>
      </c>
      <c r="Z282" s="435">
        <f t="shared" si="452"/>
        <v>11</v>
      </c>
      <c r="AA282" s="435">
        <f t="shared" si="468"/>
        <v>11</v>
      </c>
      <c r="AB282" s="435">
        <f t="shared" si="469"/>
        <v>11</v>
      </c>
      <c r="AC282" s="435">
        <f t="shared" si="490"/>
        <v>12</v>
      </c>
      <c r="AD282" s="435">
        <f t="shared" si="491"/>
        <v>12</v>
      </c>
      <c r="AE282" s="435">
        <f t="shared" si="491"/>
        <v>12</v>
      </c>
      <c r="AF282" s="435">
        <f t="shared" si="489"/>
        <v>13</v>
      </c>
      <c r="AG282" s="435">
        <f t="shared" si="496"/>
        <v>13</v>
      </c>
      <c r="AH282" s="435">
        <f t="shared" si="497"/>
        <v>13</v>
      </c>
      <c r="AI282" s="435">
        <f t="shared" si="497"/>
        <v>15</v>
      </c>
      <c r="AJ282" s="435">
        <f t="shared" si="497"/>
        <v>15</v>
      </c>
      <c r="AK282" s="437">
        <f t="shared" ref="AK282:AL282" si="504">AK280+1</f>
        <v>17</v>
      </c>
      <c r="AL282" s="437">
        <f t="shared" si="504"/>
        <v>17</v>
      </c>
      <c r="AM282" s="435">
        <f t="shared" si="500"/>
        <v>19</v>
      </c>
      <c r="AN282" s="435">
        <f t="shared" si="501"/>
        <v>19</v>
      </c>
      <c r="AO282" s="435">
        <f t="shared" si="484"/>
        <v>21</v>
      </c>
      <c r="AP282" s="435">
        <f t="shared" si="485"/>
        <v>21</v>
      </c>
      <c r="AQ282" s="435">
        <f t="shared" si="493"/>
        <v>25</v>
      </c>
      <c r="AR282" s="435">
        <f t="shared" si="494"/>
        <v>25</v>
      </c>
      <c r="AS282" s="435">
        <f t="shared" si="502"/>
        <v>31</v>
      </c>
      <c r="AT282" s="435">
        <f t="shared" si="503"/>
        <v>31</v>
      </c>
      <c r="BA282" s="493">
        <v>45110</v>
      </c>
      <c r="BB282" s="494">
        <v>2023</v>
      </c>
    </row>
    <row r="283" spans="25:54" x14ac:dyDescent="0.2">
      <c r="Y283" s="435">
        <v>274</v>
      </c>
      <c r="Z283" s="435">
        <f t="shared" si="452"/>
        <v>11</v>
      </c>
      <c r="AA283" s="435">
        <f t="shared" si="468"/>
        <v>11</v>
      </c>
      <c r="AB283" s="435">
        <f t="shared" si="469"/>
        <v>11</v>
      </c>
      <c r="AC283" s="435">
        <f t="shared" si="490"/>
        <v>12</v>
      </c>
      <c r="AD283" s="435">
        <f t="shared" si="491"/>
        <v>12</v>
      </c>
      <c r="AE283" s="435">
        <f t="shared" si="491"/>
        <v>12</v>
      </c>
      <c r="AF283" s="437">
        <f>AF281+1</f>
        <v>14</v>
      </c>
      <c r="AG283" s="437">
        <f t="shared" ref="AG283:AH283" si="505">AG281+1</f>
        <v>14</v>
      </c>
      <c r="AH283" s="437">
        <f t="shared" si="505"/>
        <v>14</v>
      </c>
      <c r="AI283" s="435">
        <f t="shared" si="497"/>
        <v>15</v>
      </c>
      <c r="AJ283" s="435">
        <f t="shared" si="497"/>
        <v>15</v>
      </c>
      <c r="AK283" s="435">
        <f t="shared" ref="AK283:AK298" si="506">AK282</f>
        <v>17</v>
      </c>
      <c r="AL283" s="435">
        <f t="shared" ref="AL283:AL298" si="507">AL282</f>
        <v>17</v>
      </c>
      <c r="AM283" s="435">
        <f t="shared" si="500"/>
        <v>19</v>
      </c>
      <c r="AN283" s="435">
        <f t="shared" si="501"/>
        <v>19</v>
      </c>
      <c r="AO283" s="437">
        <f t="shared" ref="AO283:AP283" si="508">AO281+1</f>
        <v>22</v>
      </c>
      <c r="AP283" s="437">
        <f t="shared" si="508"/>
        <v>22</v>
      </c>
      <c r="AQ283" s="435">
        <f t="shared" si="493"/>
        <v>25</v>
      </c>
      <c r="AR283" s="435">
        <f t="shared" si="494"/>
        <v>25</v>
      </c>
      <c r="AS283" s="435">
        <f t="shared" si="502"/>
        <v>31</v>
      </c>
      <c r="AT283" s="435">
        <f t="shared" si="503"/>
        <v>31</v>
      </c>
      <c r="BA283" s="493">
        <v>45111</v>
      </c>
      <c r="BB283" s="494">
        <v>2023</v>
      </c>
    </row>
    <row r="284" spans="25:54" x14ac:dyDescent="0.2">
      <c r="Y284" s="435">
        <v>275</v>
      </c>
      <c r="Z284" s="435">
        <f t="shared" si="452"/>
        <v>11</v>
      </c>
      <c r="AA284" s="435">
        <f t="shared" si="468"/>
        <v>11</v>
      </c>
      <c r="AB284" s="435">
        <f t="shared" si="469"/>
        <v>11</v>
      </c>
      <c r="AC284" s="435">
        <f t="shared" si="490"/>
        <v>12</v>
      </c>
      <c r="AD284" s="435">
        <f t="shared" si="491"/>
        <v>12</v>
      </c>
      <c r="AE284" s="435">
        <f t="shared" si="491"/>
        <v>12</v>
      </c>
      <c r="AF284" s="435">
        <f>AF283</f>
        <v>14</v>
      </c>
      <c r="AG284" s="435">
        <f t="shared" ref="AG284:AJ299" si="509">AG283</f>
        <v>14</v>
      </c>
      <c r="AH284" s="435">
        <f t="shared" si="509"/>
        <v>14</v>
      </c>
      <c r="AI284" s="435">
        <f t="shared" si="497"/>
        <v>15</v>
      </c>
      <c r="AJ284" s="435">
        <f t="shared" si="497"/>
        <v>15</v>
      </c>
      <c r="AK284" s="435">
        <f t="shared" si="506"/>
        <v>17</v>
      </c>
      <c r="AL284" s="435">
        <f t="shared" si="507"/>
        <v>17</v>
      </c>
      <c r="AM284" s="435">
        <f t="shared" si="500"/>
        <v>19</v>
      </c>
      <c r="AN284" s="435">
        <f t="shared" si="501"/>
        <v>19</v>
      </c>
      <c r="AO284" s="435">
        <f t="shared" ref="AO284:AO295" si="510">AO283</f>
        <v>22</v>
      </c>
      <c r="AP284" s="435">
        <f t="shared" ref="AP284:AP295" si="511">AP283</f>
        <v>22</v>
      </c>
      <c r="AQ284" s="435">
        <f t="shared" si="493"/>
        <v>25</v>
      </c>
      <c r="AR284" s="435">
        <f t="shared" si="494"/>
        <v>25</v>
      </c>
      <c r="AS284" s="435">
        <f t="shared" si="502"/>
        <v>31</v>
      </c>
      <c r="AT284" s="435">
        <f t="shared" si="503"/>
        <v>31</v>
      </c>
      <c r="BA284" s="493">
        <v>45112</v>
      </c>
      <c r="BB284" s="494">
        <v>2023</v>
      </c>
    </row>
    <row r="285" spans="25:54" x14ac:dyDescent="0.2">
      <c r="Y285" s="435">
        <v>276</v>
      </c>
      <c r="Z285" s="437">
        <f t="shared" ref="Z285" si="512">Z284+1</f>
        <v>12</v>
      </c>
      <c r="AA285" s="437">
        <f t="shared" ref="AA285" si="513">AA284+1</f>
        <v>12</v>
      </c>
      <c r="AB285" s="437">
        <f t="shared" ref="AB285" si="514">AB284+1</f>
        <v>12</v>
      </c>
      <c r="AC285" s="435">
        <f t="shared" si="490"/>
        <v>12</v>
      </c>
      <c r="AD285" s="435">
        <f t="shared" si="491"/>
        <v>12</v>
      </c>
      <c r="AE285" s="435">
        <f t="shared" si="491"/>
        <v>12</v>
      </c>
      <c r="AF285" s="435">
        <f t="shared" si="491"/>
        <v>14</v>
      </c>
      <c r="AG285" s="435">
        <f t="shared" si="509"/>
        <v>14</v>
      </c>
      <c r="AH285" s="435">
        <f t="shared" si="509"/>
        <v>14</v>
      </c>
      <c r="AI285" s="435">
        <f t="shared" si="497"/>
        <v>15</v>
      </c>
      <c r="AJ285" s="435">
        <f t="shared" si="497"/>
        <v>15</v>
      </c>
      <c r="AK285" s="435">
        <f t="shared" si="506"/>
        <v>17</v>
      </c>
      <c r="AL285" s="435">
        <f t="shared" si="507"/>
        <v>17</v>
      </c>
      <c r="AM285" s="435">
        <f t="shared" si="500"/>
        <v>19</v>
      </c>
      <c r="AN285" s="435">
        <f t="shared" si="501"/>
        <v>19</v>
      </c>
      <c r="AO285" s="435">
        <f t="shared" si="510"/>
        <v>22</v>
      </c>
      <c r="AP285" s="435">
        <f t="shared" si="511"/>
        <v>22</v>
      </c>
      <c r="AQ285" s="437">
        <f t="shared" ref="AQ285:AR285" si="515">AQ283+1</f>
        <v>26</v>
      </c>
      <c r="AR285" s="437">
        <f t="shared" si="515"/>
        <v>26</v>
      </c>
      <c r="AS285" s="435">
        <f t="shared" si="502"/>
        <v>31</v>
      </c>
      <c r="AT285" s="435">
        <f t="shared" si="503"/>
        <v>31</v>
      </c>
      <c r="BA285" s="493">
        <v>45113</v>
      </c>
      <c r="BB285" s="494">
        <v>2023</v>
      </c>
    </row>
    <row r="286" spans="25:54" x14ac:dyDescent="0.2">
      <c r="Y286" s="435">
        <v>277</v>
      </c>
      <c r="Z286" s="435">
        <f t="shared" ref="Z286" si="516">Z285</f>
        <v>12</v>
      </c>
      <c r="AA286" s="435">
        <f t="shared" ref="AA286:AA309" si="517">AA285</f>
        <v>12</v>
      </c>
      <c r="AB286" s="435">
        <f t="shared" ref="AB286:AB309" si="518">AB285</f>
        <v>12</v>
      </c>
      <c r="AC286" s="435">
        <f t="shared" si="490"/>
        <v>12</v>
      </c>
      <c r="AD286" s="435">
        <f t="shared" si="491"/>
        <v>12</v>
      </c>
      <c r="AE286" s="435">
        <f t="shared" si="491"/>
        <v>12</v>
      </c>
      <c r="AF286" s="435">
        <f t="shared" si="491"/>
        <v>14</v>
      </c>
      <c r="AG286" s="435">
        <f t="shared" si="509"/>
        <v>14</v>
      </c>
      <c r="AH286" s="435">
        <f t="shared" si="509"/>
        <v>14</v>
      </c>
      <c r="AI286" s="435">
        <f t="shared" si="497"/>
        <v>15</v>
      </c>
      <c r="AJ286" s="435">
        <f t="shared" si="497"/>
        <v>15</v>
      </c>
      <c r="AK286" s="435">
        <f t="shared" si="506"/>
        <v>17</v>
      </c>
      <c r="AL286" s="435">
        <f t="shared" si="507"/>
        <v>17</v>
      </c>
      <c r="AM286" s="435">
        <f t="shared" si="500"/>
        <v>19</v>
      </c>
      <c r="AN286" s="435">
        <f t="shared" si="501"/>
        <v>19</v>
      </c>
      <c r="AO286" s="435">
        <f t="shared" si="510"/>
        <v>22</v>
      </c>
      <c r="AP286" s="435">
        <f t="shared" si="511"/>
        <v>22</v>
      </c>
      <c r="AQ286" s="435">
        <f t="shared" ref="AQ286:AQ295" si="519">AQ285</f>
        <v>26</v>
      </c>
      <c r="AR286" s="435">
        <f t="shared" ref="AR286:AR295" si="520">AR285</f>
        <v>26</v>
      </c>
      <c r="AS286" s="435">
        <f t="shared" si="502"/>
        <v>31</v>
      </c>
      <c r="AT286" s="435">
        <f t="shared" si="503"/>
        <v>31</v>
      </c>
      <c r="BA286" s="493">
        <v>45114</v>
      </c>
      <c r="BB286" s="494">
        <v>2023</v>
      </c>
    </row>
    <row r="287" spans="25:54" x14ac:dyDescent="0.2">
      <c r="Y287" s="435">
        <v>278</v>
      </c>
      <c r="Z287" s="435">
        <f t="shared" si="452"/>
        <v>12</v>
      </c>
      <c r="AA287" s="435">
        <f t="shared" si="517"/>
        <v>12</v>
      </c>
      <c r="AB287" s="435">
        <f t="shared" si="518"/>
        <v>12</v>
      </c>
      <c r="AC287" s="435">
        <f t="shared" si="490"/>
        <v>12</v>
      </c>
      <c r="AD287" s="435">
        <f t="shared" si="491"/>
        <v>12</v>
      </c>
      <c r="AE287" s="435">
        <f t="shared" si="491"/>
        <v>12</v>
      </c>
      <c r="AF287" s="435">
        <f t="shared" si="491"/>
        <v>14</v>
      </c>
      <c r="AG287" s="435">
        <f t="shared" si="509"/>
        <v>14</v>
      </c>
      <c r="AH287" s="435">
        <f t="shared" si="509"/>
        <v>14</v>
      </c>
      <c r="AI287" s="435">
        <f t="shared" si="497"/>
        <v>15</v>
      </c>
      <c r="AJ287" s="435">
        <f t="shared" si="497"/>
        <v>15</v>
      </c>
      <c r="AK287" s="435">
        <f t="shared" si="506"/>
        <v>17</v>
      </c>
      <c r="AL287" s="435">
        <f t="shared" si="507"/>
        <v>17</v>
      </c>
      <c r="AM287" s="435">
        <f t="shared" si="500"/>
        <v>19</v>
      </c>
      <c r="AN287" s="435">
        <f t="shared" si="501"/>
        <v>19</v>
      </c>
      <c r="AO287" s="435">
        <f t="shared" si="510"/>
        <v>22</v>
      </c>
      <c r="AP287" s="435">
        <f t="shared" si="511"/>
        <v>22</v>
      </c>
      <c r="AQ287" s="435">
        <f t="shared" si="519"/>
        <v>26</v>
      </c>
      <c r="AR287" s="435">
        <f t="shared" si="520"/>
        <v>26</v>
      </c>
      <c r="AS287" s="435">
        <f t="shared" si="502"/>
        <v>31</v>
      </c>
      <c r="AT287" s="435">
        <f t="shared" si="503"/>
        <v>31</v>
      </c>
      <c r="BA287" s="493">
        <v>45115</v>
      </c>
      <c r="BB287" s="494">
        <v>2023</v>
      </c>
    </row>
    <row r="288" spans="25:54" x14ac:dyDescent="0.2">
      <c r="Y288" s="435">
        <v>279</v>
      </c>
      <c r="Z288" s="435">
        <f t="shared" si="452"/>
        <v>12</v>
      </c>
      <c r="AA288" s="435">
        <f t="shared" si="517"/>
        <v>12</v>
      </c>
      <c r="AB288" s="435">
        <f t="shared" si="518"/>
        <v>12</v>
      </c>
      <c r="AC288" s="435">
        <f t="shared" si="490"/>
        <v>12</v>
      </c>
      <c r="AD288" s="435">
        <f t="shared" si="491"/>
        <v>12</v>
      </c>
      <c r="AE288" s="435">
        <f t="shared" si="491"/>
        <v>12</v>
      </c>
      <c r="AF288" s="435">
        <f t="shared" si="491"/>
        <v>14</v>
      </c>
      <c r="AG288" s="435">
        <f t="shared" si="509"/>
        <v>14</v>
      </c>
      <c r="AH288" s="435">
        <f t="shared" si="509"/>
        <v>14</v>
      </c>
      <c r="AI288" s="435">
        <f t="shared" si="497"/>
        <v>15</v>
      </c>
      <c r="AJ288" s="435">
        <f t="shared" si="497"/>
        <v>15</v>
      </c>
      <c r="AK288" s="435">
        <f t="shared" si="506"/>
        <v>17</v>
      </c>
      <c r="AL288" s="435">
        <f t="shared" si="507"/>
        <v>17</v>
      </c>
      <c r="AM288" s="435">
        <f t="shared" si="500"/>
        <v>19</v>
      </c>
      <c r="AN288" s="435">
        <f t="shared" si="501"/>
        <v>19</v>
      </c>
      <c r="AO288" s="435">
        <f t="shared" si="510"/>
        <v>22</v>
      </c>
      <c r="AP288" s="435">
        <f t="shared" si="511"/>
        <v>22</v>
      </c>
      <c r="AQ288" s="435">
        <f t="shared" si="519"/>
        <v>26</v>
      </c>
      <c r="AR288" s="435">
        <f t="shared" si="520"/>
        <v>26</v>
      </c>
      <c r="AS288" s="435">
        <f t="shared" si="502"/>
        <v>31</v>
      </c>
      <c r="AT288" s="435">
        <f t="shared" si="503"/>
        <v>31</v>
      </c>
      <c r="BA288" s="493">
        <v>45116</v>
      </c>
      <c r="BB288" s="494">
        <v>2023</v>
      </c>
    </row>
    <row r="289" spans="25:54" x14ac:dyDescent="0.2">
      <c r="Y289" s="435">
        <v>280</v>
      </c>
      <c r="Z289" s="435">
        <f t="shared" si="452"/>
        <v>12</v>
      </c>
      <c r="AA289" s="435">
        <f t="shared" si="517"/>
        <v>12</v>
      </c>
      <c r="AB289" s="435">
        <f t="shared" si="518"/>
        <v>12</v>
      </c>
      <c r="AC289" s="435">
        <f t="shared" si="490"/>
        <v>12</v>
      </c>
      <c r="AD289" s="435">
        <f t="shared" si="491"/>
        <v>12</v>
      </c>
      <c r="AE289" s="435">
        <f t="shared" si="491"/>
        <v>12</v>
      </c>
      <c r="AF289" s="435">
        <f t="shared" si="491"/>
        <v>14</v>
      </c>
      <c r="AG289" s="435">
        <f t="shared" si="509"/>
        <v>14</v>
      </c>
      <c r="AH289" s="435">
        <f t="shared" si="509"/>
        <v>14</v>
      </c>
      <c r="AI289" s="435">
        <f t="shared" si="497"/>
        <v>15</v>
      </c>
      <c r="AJ289" s="435">
        <f t="shared" si="497"/>
        <v>15</v>
      </c>
      <c r="AK289" s="435">
        <f t="shared" si="506"/>
        <v>17</v>
      </c>
      <c r="AL289" s="435">
        <f t="shared" si="507"/>
        <v>17</v>
      </c>
      <c r="AM289" s="435">
        <f t="shared" si="500"/>
        <v>19</v>
      </c>
      <c r="AN289" s="435">
        <f t="shared" si="501"/>
        <v>19</v>
      </c>
      <c r="AO289" s="435">
        <f t="shared" si="510"/>
        <v>22</v>
      </c>
      <c r="AP289" s="435">
        <f t="shared" si="511"/>
        <v>22</v>
      </c>
      <c r="AQ289" s="435">
        <f t="shared" si="519"/>
        <v>26</v>
      </c>
      <c r="AR289" s="435">
        <f t="shared" si="520"/>
        <v>26</v>
      </c>
      <c r="AS289" s="437">
        <f t="shared" ref="AS289:AT289" si="521">AS287+1</f>
        <v>32</v>
      </c>
      <c r="AT289" s="437">
        <f t="shared" si="521"/>
        <v>32</v>
      </c>
      <c r="BA289" s="493">
        <v>45117</v>
      </c>
      <c r="BB289" s="494">
        <v>2023</v>
      </c>
    </row>
    <row r="290" spans="25:54" x14ac:dyDescent="0.2">
      <c r="Y290" s="435">
        <v>281</v>
      </c>
      <c r="Z290" s="435">
        <f t="shared" si="452"/>
        <v>12</v>
      </c>
      <c r="AA290" s="435">
        <f t="shared" si="517"/>
        <v>12</v>
      </c>
      <c r="AB290" s="435">
        <f t="shared" si="518"/>
        <v>12</v>
      </c>
      <c r="AC290" s="435">
        <f t="shared" si="490"/>
        <v>12</v>
      </c>
      <c r="AD290" s="435">
        <f t="shared" si="491"/>
        <v>12</v>
      </c>
      <c r="AE290" s="435">
        <f t="shared" si="491"/>
        <v>12</v>
      </c>
      <c r="AF290" s="435">
        <f t="shared" si="491"/>
        <v>14</v>
      </c>
      <c r="AG290" s="435">
        <f t="shared" si="509"/>
        <v>14</v>
      </c>
      <c r="AH290" s="435">
        <f t="shared" si="509"/>
        <v>14</v>
      </c>
      <c r="AI290" s="435">
        <f t="shared" si="497"/>
        <v>15</v>
      </c>
      <c r="AJ290" s="435">
        <f t="shared" si="497"/>
        <v>15</v>
      </c>
      <c r="AK290" s="435">
        <f t="shared" si="506"/>
        <v>17</v>
      </c>
      <c r="AL290" s="435">
        <f t="shared" si="507"/>
        <v>17</v>
      </c>
      <c r="AM290" s="435">
        <f t="shared" si="500"/>
        <v>19</v>
      </c>
      <c r="AN290" s="435">
        <f t="shared" si="501"/>
        <v>19</v>
      </c>
      <c r="AO290" s="435">
        <f t="shared" si="510"/>
        <v>22</v>
      </c>
      <c r="AP290" s="435">
        <f t="shared" si="511"/>
        <v>22</v>
      </c>
      <c r="AQ290" s="435">
        <f t="shared" si="519"/>
        <v>26</v>
      </c>
      <c r="AR290" s="435">
        <f t="shared" si="520"/>
        <v>26</v>
      </c>
      <c r="AS290" s="435">
        <f t="shared" ref="AS290:AS297" si="522">AS289</f>
        <v>32</v>
      </c>
      <c r="AT290" s="435">
        <f t="shared" ref="AT290:AT297" si="523">AT289</f>
        <v>32</v>
      </c>
      <c r="BA290" s="493">
        <v>45118</v>
      </c>
      <c r="BB290" s="494">
        <v>2023</v>
      </c>
    </row>
    <row r="291" spans="25:54" x14ac:dyDescent="0.2">
      <c r="Y291" s="435">
        <v>282</v>
      </c>
      <c r="Z291" s="435">
        <f t="shared" si="452"/>
        <v>12</v>
      </c>
      <c r="AA291" s="435">
        <f t="shared" si="517"/>
        <v>12</v>
      </c>
      <c r="AB291" s="435">
        <f t="shared" si="518"/>
        <v>12</v>
      </c>
      <c r="AC291" s="435">
        <f t="shared" si="490"/>
        <v>12</v>
      </c>
      <c r="AD291" s="435">
        <f t="shared" si="491"/>
        <v>12</v>
      </c>
      <c r="AE291" s="435">
        <f t="shared" si="491"/>
        <v>12</v>
      </c>
      <c r="AF291" s="435">
        <f t="shared" si="491"/>
        <v>14</v>
      </c>
      <c r="AG291" s="435">
        <f t="shared" si="509"/>
        <v>14</v>
      </c>
      <c r="AH291" s="435">
        <f t="shared" si="509"/>
        <v>14</v>
      </c>
      <c r="AI291" s="435">
        <f t="shared" si="497"/>
        <v>15</v>
      </c>
      <c r="AJ291" s="435">
        <f t="shared" si="497"/>
        <v>15</v>
      </c>
      <c r="AK291" s="435">
        <f t="shared" si="506"/>
        <v>17</v>
      </c>
      <c r="AL291" s="435">
        <f t="shared" si="507"/>
        <v>17</v>
      </c>
      <c r="AM291" s="435">
        <f t="shared" si="500"/>
        <v>19</v>
      </c>
      <c r="AN291" s="435">
        <f t="shared" si="501"/>
        <v>19</v>
      </c>
      <c r="AO291" s="435">
        <f t="shared" si="510"/>
        <v>22</v>
      </c>
      <c r="AP291" s="435">
        <f t="shared" si="511"/>
        <v>22</v>
      </c>
      <c r="AQ291" s="435">
        <f t="shared" si="519"/>
        <v>26</v>
      </c>
      <c r="AR291" s="435">
        <f t="shared" si="520"/>
        <v>26</v>
      </c>
      <c r="AS291" s="435">
        <f t="shared" si="522"/>
        <v>32</v>
      </c>
      <c r="AT291" s="435">
        <f t="shared" si="523"/>
        <v>32</v>
      </c>
      <c r="BA291" s="493">
        <v>45119</v>
      </c>
      <c r="BB291" s="494">
        <v>2023</v>
      </c>
    </row>
    <row r="292" spans="25:54" x14ac:dyDescent="0.2">
      <c r="Y292" s="435">
        <v>283</v>
      </c>
      <c r="Z292" s="435">
        <f t="shared" si="452"/>
        <v>12</v>
      </c>
      <c r="AA292" s="435">
        <f t="shared" si="517"/>
        <v>12</v>
      </c>
      <c r="AB292" s="435">
        <f t="shared" si="518"/>
        <v>12</v>
      </c>
      <c r="AC292" s="435">
        <f t="shared" si="490"/>
        <v>12</v>
      </c>
      <c r="AD292" s="435">
        <f t="shared" si="491"/>
        <v>12</v>
      </c>
      <c r="AE292" s="435">
        <f t="shared" si="491"/>
        <v>12</v>
      </c>
      <c r="AF292" s="435">
        <f t="shared" si="491"/>
        <v>14</v>
      </c>
      <c r="AG292" s="435">
        <f t="shared" si="509"/>
        <v>14</v>
      </c>
      <c r="AH292" s="435">
        <f t="shared" si="509"/>
        <v>14</v>
      </c>
      <c r="AI292" s="435">
        <f t="shared" si="497"/>
        <v>15</v>
      </c>
      <c r="AJ292" s="435">
        <f t="shared" si="497"/>
        <v>15</v>
      </c>
      <c r="AK292" s="435">
        <f t="shared" si="506"/>
        <v>17</v>
      </c>
      <c r="AL292" s="435">
        <f t="shared" si="507"/>
        <v>17</v>
      </c>
      <c r="AM292" s="435">
        <f t="shared" si="500"/>
        <v>19</v>
      </c>
      <c r="AN292" s="435">
        <f t="shared" si="501"/>
        <v>19</v>
      </c>
      <c r="AO292" s="435">
        <f t="shared" si="510"/>
        <v>22</v>
      </c>
      <c r="AP292" s="435">
        <f t="shared" si="511"/>
        <v>22</v>
      </c>
      <c r="AQ292" s="435">
        <f t="shared" si="519"/>
        <v>26</v>
      </c>
      <c r="AR292" s="435">
        <f t="shared" si="520"/>
        <v>26</v>
      </c>
      <c r="AS292" s="435">
        <f t="shared" si="522"/>
        <v>32</v>
      </c>
      <c r="AT292" s="435">
        <f t="shared" si="523"/>
        <v>32</v>
      </c>
      <c r="BA292" s="493">
        <v>45120</v>
      </c>
      <c r="BB292" s="494">
        <v>2023</v>
      </c>
    </row>
    <row r="293" spans="25:54" x14ac:dyDescent="0.2">
      <c r="Y293" s="435">
        <v>284</v>
      </c>
      <c r="Z293" s="435">
        <f t="shared" si="452"/>
        <v>12</v>
      </c>
      <c r="AA293" s="435">
        <f t="shared" si="517"/>
        <v>12</v>
      </c>
      <c r="AB293" s="435">
        <f t="shared" si="518"/>
        <v>12</v>
      </c>
      <c r="AC293" s="435">
        <f t="shared" si="490"/>
        <v>12</v>
      </c>
      <c r="AD293" s="435">
        <f t="shared" si="491"/>
        <v>12</v>
      </c>
      <c r="AE293" s="435">
        <f t="shared" si="491"/>
        <v>12</v>
      </c>
      <c r="AF293" s="435">
        <f t="shared" si="491"/>
        <v>14</v>
      </c>
      <c r="AG293" s="435">
        <f t="shared" si="509"/>
        <v>14</v>
      </c>
      <c r="AH293" s="435">
        <f t="shared" si="509"/>
        <v>14</v>
      </c>
      <c r="AI293" s="435">
        <f t="shared" si="497"/>
        <v>15</v>
      </c>
      <c r="AJ293" s="435">
        <f t="shared" si="497"/>
        <v>15</v>
      </c>
      <c r="AK293" s="435">
        <f t="shared" si="506"/>
        <v>17</v>
      </c>
      <c r="AL293" s="435">
        <f t="shared" si="507"/>
        <v>17</v>
      </c>
      <c r="AM293" s="435">
        <f t="shared" si="500"/>
        <v>19</v>
      </c>
      <c r="AN293" s="435">
        <f t="shared" si="501"/>
        <v>19</v>
      </c>
      <c r="AO293" s="435">
        <f t="shared" si="510"/>
        <v>22</v>
      </c>
      <c r="AP293" s="435">
        <f t="shared" si="511"/>
        <v>22</v>
      </c>
      <c r="AQ293" s="435">
        <f t="shared" si="519"/>
        <v>26</v>
      </c>
      <c r="AR293" s="435">
        <f t="shared" si="520"/>
        <v>26</v>
      </c>
      <c r="AS293" s="435">
        <f t="shared" si="522"/>
        <v>32</v>
      </c>
      <c r="AT293" s="435">
        <f t="shared" si="523"/>
        <v>32</v>
      </c>
      <c r="BA293" s="493">
        <v>45121</v>
      </c>
      <c r="BB293" s="494">
        <v>2023</v>
      </c>
    </row>
    <row r="294" spans="25:54" x14ac:dyDescent="0.2">
      <c r="Y294" s="435">
        <v>285</v>
      </c>
      <c r="Z294" s="435">
        <f t="shared" si="452"/>
        <v>12</v>
      </c>
      <c r="AA294" s="435">
        <f t="shared" si="517"/>
        <v>12</v>
      </c>
      <c r="AB294" s="435">
        <f t="shared" si="518"/>
        <v>12</v>
      </c>
      <c r="AC294" s="435">
        <f t="shared" si="490"/>
        <v>12</v>
      </c>
      <c r="AD294" s="435">
        <f t="shared" si="491"/>
        <v>12</v>
      </c>
      <c r="AE294" s="435">
        <f t="shared" si="491"/>
        <v>12</v>
      </c>
      <c r="AF294" s="435">
        <f t="shared" si="491"/>
        <v>14</v>
      </c>
      <c r="AG294" s="435">
        <f t="shared" si="509"/>
        <v>14</v>
      </c>
      <c r="AH294" s="435">
        <f t="shared" si="509"/>
        <v>14</v>
      </c>
      <c r="AI294" s="435">
        <f t="shared" si="497"/>
        <v>15</v>
      </c>
      <c r="AJ294" s="435">
        <f t="shared" si="497"/>
        <v>15</v>
      </c>
      <c r="AK294" s="435">
        <f t="shared" si="506"/>
        <v>17</v>
      </c>
      <c r="AL294" s="435">
        <f t="shared" si="507"/>
        <v>17</v>
      </c>
      <c r="AM294" s="435">
        <f t="shared" si="500"/>
        <v>19</v>
      </c>
      <c r="AN294" s="435">
        <f t="shared" si="501"/>
        <v>19</v>
      </c>
      <c r="AO294" s="435">
        <f t="shared" si="510"/>
        <v>22</v>
      </c>
      <c r="AP294" s="435">
        <f t="shared" si="511"/>
        <v>22</v>
      </c>
      <c r="AQ294" s="435">
        <f t="shared" si="519"/>
        <v>26</v>
      </c>
      <c r="AR294" s="435">
        <f t="shared" si="520"/>
        <v>26</v>
      </c>
      <c r="AS294" s="435">
        <f t="shared" si="522"/>
        <v>32</v>
      </c>
      <c r="AT294" s="435">
        <f t="shared" si="523"/>
        <v>32</v>
      </c>
      <c r="BA294" s="493">
        <v>45122</v>
      </c>
      <c r="BB294" s="494">
        <v>2023</v>
      </c>
    </row>
    <row r="295" spans="25:54" x14ac:dyDescent="0.2">
      <c r="Y295" s="435">
        <v>286</v>
      </c>
      <c r="Z295" s="435">
        <f t="shared" si="452"/>
        <v>12</v>
      </c>
      <c r="AA295" s="435">
        <f t="shared" si="517"/>
        <v>12</v>
      </c>
      <c r="AB295" s="435">
        <f t="shared" si="518"/>
        <v>12</v>
      </c>
      <c r="AC295" s="435">
        <f t="shared" si="490"/>
        <v>12</v>
      </c>
      <c r="AD295" s="435">
        <f t="shared" si="491"/>
        <v>12</v>
      </c>
      <c r="AE295" s="435">
        <f t="shared" si="491"/>
        <v>12</v>
      </c>
      <c r="AF295" s="435">
        <f t="shared" si="491"/>
        <v>14</v>
      </c>
      <c r="AG295" s="435">
        <f t="shared" si="509"/>
        <v>14</v>
      </c>
      <c r="AH295" s="435">
        <f t="shared" si="509"/>
        <v>14</v>
      </c>
      <c r="AI295" s="437">
        <f t="shared" ref="AI295:AJ295" si="524">AI293+1</f>
        <v>16</v>
      </c>
      <c r="AJ295" s="437">
        <f t="shared" si="524"/>
        <v>16</v>
      </c>
      <c r="AK295" s="435">
        <f t="shared" si="506"/>
        <v>17</v>
      </c>
      <c r="AL295" s="435">
        <f t="shared" si="507"/>
        <v>17</v>
      </c>
      <c r="AM295" s="437">
        <f t="shared" ref="AM295:AN295" si="525">AM293+1</f>
        <v>20</v>
      </c>
      <c r="AN295" s="437">
        <f t="shared" si="525"/>
        <v>20</v>
      </c>
      <c r="AO295" s="435">
        <f t="shared" si="510"/>
        <v>22</v>
      </c>
      <c r="AP295" s="435">
        <f t="shared" si="511"/>
        <v>22</v>
      </c>
      <c r="AQ295" s="435">
        <f t="shared" si="519"/>
        <v>26</v>
      </c>
      <c r="AR295" s="435">
        <f t="shared" si="520"/>
        <v>26</v>
      </c>
      <c r="AS295" s="435">
        <f t="shared" si="522"/>
        <v>32</v>
      </c>
      <c r="AT295" s="435">
        <f t="shared" si="523"/>
        <v>32</v>
      </c>
      <c r="BA295" s="493">
        <v>45123</v>
      </c>
      <c r="BB295" s="494">
        <v>2023</v>
      </c>
    </row>
    <row r="296" spans="25:54" x14ac:dyDescent="0.2">
      <c r="Y296" s="435">
        <v>287</v>
      </c>
      <c r="Z296" s="435">
        <f t="shared" si="452"/>
        <v>12</v>
      </c>
      <c r="AA296" s="435">
        <f t="shared" si="517"/>
        <v>12</v>
      </c>
      <c r="AB296" s="435">
        <f t="shared" si="518"/>
        <v>12</v>
      </c>
      <c r="AC296" s="435">
        <f t="shared" si="490"/>
        <v>12</v>
      </c>
      <c r="AD296" s="435">
        <f t="shared" si="491"/>
        <v>12</v>
      </c>
      <c r="AE296" s="435">
        <f t="shared" si="491"/>
        <v>12</v>
      </c>
      <c r="AF296" s="435">
        <f t="shared" si="491"/>
        <v>14</v>
      </c>
      <c r="AG296" s="435">
        <f t="shared" si="509"/>
        <v>14</v>
      </c>
      <c r="AH296" s="435">
        <f t="shared" si="509"/>
        <v>14</v>
      </c>
      <c r="AI296" s="435">
        <f t="shared" si="509"/>
        <v>16</v>
      </c>
      <c r="AJ296" s="435">
        <f t="shared" si="509"/>
        <v>16</v>
      </c>
      <c r="AK296" s="435">
        <f t="shared" si="506"/>
        <v>17</v>
      </c>
      <c r="AL296" s="435">
        <f t="shared" si="507"/>
        <v>17</v>
      </c>
      <c r="AM296" s="435">
        <f t="shared" ref="AM296:AM309" si="526">AM295</f>
        <v>20</v>
      </c>
      <c r="AN296" s="435">
        <f t="shared" ref="AN296:AN309" si="527">AN295</f>
        <v>20</v>
      </c>
      <c r="AO296" s="437">
        <f t="shared" ref="AO296:AR296" si="528">AO294+1</f>
        <v>23</v>
      </c>
      <c r="AP296" s="437">
        <f t="shared" si="528"/>
        <v>23</v>
      </c>
      <c r="AQ296" s="437">
        <f t="shared" si="528"/>
        <v>27</v>
      </c>
      <c r="AR296" s="437">
        <f t="shared" si="528"/>
        <v>27</v>
      </c>
      <c r="AS296" s="435">
        <f t="shared" si="522"/>
        <v>32</v>
      </c>
      <c r="AT296" s="435">
        <f t="shared" si="523"/>
        <v>32</v>
      </c>
      <c r="BA296" s="493">
        <v>45124</v>
      </c>
      <c r="BB296" s="494">
        <v>2023</v>
      </c>
    </row>
    <row r="297" spans="25:54" x14ac:dyDescent="0.2">
      <c r="Y297" s="435">
        <v>288</v>
      </c>
      <c r="Z297" s="435">
        <f t="shared" si="452"/>
        <v>12</v>
      </c>
      <c r="AA297" s="435">
        <f t="shared" si="517"/>
        <v>12</v>
      </c>
      <c r="AB297" s="435">
        <f t="shared" si="518"/>
        <v>12</v>
      </c>
      <c r="AC297" s="437">
        <f>AC295+1</f>
        <v>13</v>
      </c>
      <c r="AD297" s="437">
        <f>AD295+1</f>
        <v>13</v>
      </c>
      <c r="AE297" s="437">
        <f>AE295+1</f>
        <v>13</v>
      </c>
      <c r="AF297" s="435">
        <f t="shared" ref="AF297:AF303" si="529">AF296</f>
        <v>14</v>
      </c>
      <c r="AG297" s="435">
        <f t="shared" si="509"/>
        <v>14</v>
      </c>
      <c r="AH297" s="435">
        <f t="shared" si="509"/>
        <v>14</v>
      </c>
      <c r="AI297" s="435">
        <f t="shared" si="509"/>
        <v>16</v>
      </c>
      <c r="AJ297" s="435">
        <f t="shared" si="509"/>
        <v>16</v>
      </c>
      <c r="AK297" s="435">
        <f t="shared" si="506"/>
        <v>17</v>
      </c>
      <c r="AL297" s="435">
        <f t="shared" si="507"/>
        <v>17</v>
      </c>
      <c r="AM297" s="435">
        <f t="shared" si="526"/>
        <v>20</v>
      </c>
      <c r="AN297" s="435">
        <f t="shared" si="527"/>
        <v>20</v>
      </c>
      <c r="AO297" s="435">
        <f t="shared" ref="AO297:AO308" si="530">AO296</f>
        <v>23</v>
      </c>
      <c r="AP297" s="435">
        <f t="shared" ref="AP297:AP308" si="531">AP296</f>
        <v>23</v>
      </c>
      <c r="AQ297" s="435">
        <f t="shared" ref="AQ297:AQ306" si="532">AQ296</f>
        <v>27</v>
      </c>
      <c r="AR297" s="435">
        <f t="shared" ref="AR297:AR306" si="533">AR296</f>
        <v>27</v>
      </c>
      <c r="AS297" s="435">
        <f t="shared" si="522"/>
        <v>32</v>
      </c>
      <c r="AT297" s="435">
        <f t="shared" si="523"/>
        <v>32</v>
      </c>
      <c r="BA297" s="493">
        <v>45125</v>
      </c>
      <c r="BB297" s="494">
        <v>2023</v>
      </c>
    </row>
    <row r="298" spans="25:54" x14ac:dyDescent="0.2">
      <c r="Y298" s="435">
        <v>289</v>
      </c>
      <c r="Z298" s="435">
        <f t="shared" si="452"/>
        <v>12</v>
      </c>
      <c r="AA298" s="435">
        <f t="shared" si="517"/>
        <v>12</v>
      </c>
      <c r="AB298" s="435">
        <f t="shared" si="518"/>
        <v>12</v>
      </c>
      <c r="AC298" s="435">
        <f t="shared" ref="AC298:AC309" si="534">AC297</f>
        <v>13</v>
      </c>
      <c r="AD298" s="435">
        <f t="shared" ref="AD298:AF309" si="535">AD297</f>
        <v>13</v>
      </c>
      <c r="AE298" s="435">
        <f t="shared" si="535"/>
        <v>13</v>
      </c>
      <c r="AF298" s="435">
        <f t="shared" si="529"/>
        <v>14</v>
      </c>
      <c r="AG298" s="435">
        <f t="shared" si="509"/>
        <v>14</v>
      </c>
      <c r="AH298" s="435">
        <f t="shared" si="509"/>
        <v>14</v>
      </c>
      <c r="AI298" s="435">
        <f t="shared" si="509"/>
        <v>16</v>
      </c>
      <c r="AJ298" s="435">
        <f t="shared" si="509"/>
        <v>16</v>
      </c>
      <c r="AK298" s="435">
        <f t="shared" si="506"/>
        <v>17</v>
      </c>
      <c r="AL298" s="435">
        <f t="shared" si="507"/>
        <v>17</v>
      </c>
      <c r="AM298" s="435">
        <f t="shared" si="526"/>
        <v>20</v>
      </c>
      <c r="AN298" s="435">
        <f t="shared" si="527"/>
        <v>20</v>
      </c>
      <c r="AO298" s="435">
        <f t="shared" si="530"/>
        <v>23</v>
      </c>
      <c r="AP298" s="435">
        <f t="shared" si="531"/>
        <v>23</v>
      </c>
      <c r="AQ298" s="435">
        <f t="shared" si="532"/>
        <v>27</v>
      </c>
      <c r="AR298" s="435">
        <f t="shared" si="533"/>
        <v>27</v>
      </c>
      <c r="AS298" s="437">
        <f t="shared" ref="AS298:AT298" si="536">AS296+1</f>
        <v>33</v>
      </c>
      <c r="AT298" s="437">
        <f t="shared" si="536"/>
        <v>33</v>
      </c>
      <c r="BA298" s="493">
        <v>45126</v>
      </c>
      <c r="BB298" s="494">
        <v>2023</v>
      </c>
    </row>
    <row r="299" spans="25:54" x14ac:dyDescent="0.2">
      <c r="Y299" s="435">
        <v>290</v>
      </c>
      <c r="Z299" s="435">
        <f t="shared" si="452"/>
        <v>12</v>
      </c>
      <c r="AA299" s="435">
        <f t="shared" si="517"/>
        <v>12</v>
      </c>
      <c r="AB299" s="435">
        <f t="shared" si="518"/>
        <v>12</v>
      </c>
      <c r="AC299" s="435">
        <f t="shared" si="534"/>
        <v>13</v>
      </c>
      <c r="AD299" s="435">
        <f t="shared" si="535"/>
        <v>13</v>
      </c>
      <c r="AE299" s="435">
        <f t="shared" si="535"/>
        <v>13</v>
      </c>
      <c r="AF299" s="435">
        <f t="shared" si="529"/>
        <v>14</v>
      </c>
      <c r="AG299" s="435">
        <f t="shared" si="509"/>
        <v>14</v>
      </c>
      <c r="AH299" s="435">
        <f t="shared" si="509"/>
        <v>14</v>
      </c>
      <c r="AI299" s="435">
        <f t="shared" si="509"/>
        <v>16</v>
      </c>
      <c r="AJ299" s="435">
        <f t="shared" si="509"/>
        <v>16</v>
      </c>
      <c r="AK299" s="437">
        <f t="shared" ref="AK299:AL299" si="537">AK297+1</f>
        <v>18</v>
      </c>
      <c r="AL299" s="437">
        <f t="shared" si="537"/>
        <v>18</v>
      </c>
      <c r="AM299" s="435">
        <f t="shared" si="526"/>
        <v>20</v>
      </c>
      <c r="AN299" s="435">
        <f t="shared" si="527"/>
        <v>20</v>
      </c>
      <c r="AO299" s="435">
        <f t="shared" si="530"/>
        <v>23</v>
      </c>
      <c r="AP299" s="435">
        <f t="shared" si="531"/>
        <v>23</v>
      </c>
      <c r="AQ299" s="435">
        <f t="shared" si="532"/>
        <v>27</v>
      </c>
      <c r="AR299" s="435">
        <f t="shared" si="533"/>
        <v>27</v>
      </c>
      <c r="AS299" s="435">
        <f t="shared" ref="AS299:AS306" si="538">AS298</f>
        <v>33</v>
      </c>
      <c r="AT299" s="435">
        <f t="shared" ref="AT299:AT306" si="539">AT298</f>
        <v>33</v>
      </c>
      <c r="BA299" s="493">
        <v>45127</v>
      </c>
      <c r="BB299" s="494">
        <v>2023</v>
      </c>
    </row>
    <row r="300" spans="25:54" x14ac:dyDescent="0.2">
      <c r="Y300" s="435">
        <v>291</v>
      </c>
      <c r="Z300" s="435">
        <f t="shared" si="452"/>
        <v>12</v>
      </c>
      <c r="AA300" s="435">
        <f t="shared" si="517"/>
        <v>12</v>
      </c>
      <c r="AB300" s="435">
        <f t="shared" si="518"/>
        <v>12</v>
      </c>
      <c r="AC300" s="435">
        <f t="shared" si="534"/>
        <v>13</v>
      </c>
      <c r="AD300" s="435">
        <f t="shared" si="535"/>
        <v>13</v>
      </c>
      <c r="AE300" s="435">
        <f t="shared" si="535"/>
        <v>13</v>
      </c>
      <c r="AF300" s="435">
        <f t="shared" si="529"/>
        <v>14</v>
      </c>
      <c r="AG300" s="435">
        <f t="shared" ref="AG300:AG303" si="540">AG299</f>
        <v>14</v>
      </c>
      <c r="AH300" s="435">
        <f t="shared" ref="AH300:AJ309" si="541">AH299</f>
        <v>14</v>
      </c>
      <c r="AI300" s="435">
        <f t="shared" si="541"/>
        <v>16</v>
      </c>
      <c r="AJ300" s="435">
        <f t="shared" si="541"/>
        <v>16</v>
      </c>
      <c r="AK300" s="435">
        <f t="shared" ref="AK300:AK309" si="542">AK299</f>
        <v>18</v>
      </c>
      <c r="AL300" s="435">
        <f t="shared" ref="AL300:AL309" si="543">AL299</f>
        <v>18</v>
      </c>
      <c r="AM300" s="435">
        <f t="shared" si="526"/>
        <v>20</v>
      </c>
      <c r="AN300" s="435">
        <f t="shared" si="527"/>
        <v>20</v>
      </c>
      <c r="AO300" s="435">
        <f t="shared" si="530"/>
        <v>23</v>
      </c>
      <c r="AP300" s="435">
        <f t="shared" si="531"/>
        <v>23</v>
      </c>
      <c r="AQ300" s="435">
        <f t="shared" si="532"/>
        <v>27</v>
      </c>
      <c r="AR300" s="435">
        <f t="shared" si="533"/>
        <v>27</v>
      </c>
      <c r="AS300" s="435">
        <f t="shared" si="538"/>
        <v>33</v>
      </c>
      <c r="AT300" s="435">
        <f t="shared" si="539"/>
        <v>33</v>
      </c>
      <c r="BA300" s="493">
        <v>45128</v>
      </c>
      <c r="BB300" s="494">
        <v>2023</v>
      </c>
    </row>
    <row r="301" spans="25:54" x14ac:dyDescent="0.2">
      <c r="Y301" s="435">
        <v>292</v>
      </c>
      <c r="Z301" s="435">
        <f t="shared" si="452"/>
        <v>12</v>
      </c>
      <c r="AA301" s="435">
        <f t="shared" si="517"/>
        <v>12</v>
      </c>
      <c r="AB301" s="435">
        <f t="shared" si="518"/>
        <v>12</v>
      </c>
      <c r="AC301" s="435">
        <f t="shared" si="534"/>
        <v>13</v>
      </c>
      <c r="AD301" s="435">
        <f t="shared" si="535"/>
        <v>13</v>
      </c>
      <c r="AE301" s="435">
        <f t="shared" si="535"/>
        <v>13</v>
      </c>
      <c r="AF301" s="435">
        <f t="shared" si="529"/>
        <v>14</v>
      </c>
      <c r="AG301" s="435">
        <f t="shared" si="540"/>
        <v>14</v>
      </c>
      <c r="AH301" s="435">
        <f t="shared" si="541"/>
        <v>14</v>
      </c>
      <c r="AI301" s="435">
        <f t="shared" si="541"/>
        <v>16</v>
      </c>
      <c r="AJ301" s="435">
        <f t="shared" si="541"/>
        <v>16</v>
      </c>
      <c r="AK301" s="435">
        <f t="shared" si="542"/>
        <v>18</v>
      </c>
      <c r="AL301" s="435">
        <f t="shared" si="543"/>
        <v>18</v>
      </c>
      <c r="AM301" s="435">
        <f t="shared" si="526"/>
        <v>20</v>
      </c>
      <c r="AN301" s="435">
        <f t="shared" si="527"/>
        <v>20</v>
      </c>
      <c r="AO301" s="435">
        <f t="shared" si="530"/>
        <v>23</v>
      </c>
      <c r="AP301" s="435">
        <f t="shared" si="531"/>
        <v>23</v>
      </c>
      <c r="AQ301" s="435">
        <f t="shared" si="532"/>
        <v>27</v>
      </c>
      <c r="AR301" s="435">
        <f t="shared" si="533"/>
        <v>27</v>
      </c>
      <c r="AS301" s="435">
        <f t="shared" si="538"/>
        <v>33</v>
      </c>
      <c r="AT301" s="435">
        <f t="shared" si="539"/>
        <v>33</v>
      </c>
      <c r="BA301" s="493">
        <v>45129</v>
      </c>
      <c r="BB301" s="494">
        <v>2023</v>
      </c>
    </row>
    <row r="302" spans="25:54" x14ac:dyDescent="0.2">
      <c r="Y302" s="435">
        <v>293</v>
      </c>
      <c r="Z302" s="435">
        <f t="shared" si="452"/>
        <v>12</v>
      </c>
      <c r="AA302" s="435">
        <f t="shared" si="517"/>
        <v>12</v>
      </c>
      <c r="AB302" s="435">
        <f t="shared" si="518"/>
        <v>12</v>
      </c>
      <c r="AC302" s="435">
        <f t="shared" si="534"/>
        <v>13</v>
      </c>
      <c r="AD302" s="435">
        <f t="shared" si="535"/>
        <v>13</v>
      </c>
      <c r="AE302" s="435">
        <f t="shared" si="535"/>
        <v>13</v>
      </c>
      <c r="AF302" s="435">
        <f t="shared" si="529"/>
        <v>14</v>
      </c>
      <c r="AG302" s="435">
        <f t="shared" si="540"/>
        <v>14</v>
      </c>
      <c r="AH302" s="435">
        <f t="shared" si="541"/>
        <v>14</v>
      </c>
      <c r="AI302" s="435">
        <f t="shared" si="541"/>
        <v>16</v>
      </c>
      <c r="AJ302" s="435">
        <f t="shared" si="541"/>
        <v>16</v>
      </c>
      <c r="AK302" s="435">
        <f t="shared" si="542"/>
        <v>18</v>
      </c>
      <c r="AL302" s="435">
        <f t="shared" si="543"/>
        <v>18</v>
      </c>
      <c r="AM302" s="435">
        <f t="shared" si="526"/>
        <v>20</v>
      </c>
      <c r="AN302" s="435">
        <f t="shared" si="527"/>
        <v>20</v>
      </c>
      <c r="AO302" s="435">
        <f t="shared" si="530"/>
        <v>23</v>
      </c>
      <c r="AP302" s="435">
        <f t="shared" si="531"/>
        <v>23</v>
      </c>
      <c r="AQ302" s="435">
        <f t="shared" si="532"/>
        <v>27</v>
      </c>
      <c r="AR302" s="435">
        <f t="shared" si="533"/>
        <v>27</v>
      </c>
      <c r="AS302" s="435">
        <f t="shared" si="538"/>
        <v>33</v>
      </c>
      <c r="AT302" s="435">
        <f t="shared" si="539"/>
        <v>33</v>
      </c>
      <c r="BA302" s="493">
        <v>45130</v>
      </c>
      <c r="BB302" s="494">
        <v>2023</v>
      </c>
    </row>
    <row r="303" spans="25:54" x14ac:dyDescent="0.2">
      <c r="Y303" s="435">
        <v>294</v>
      </c>
      <c r="Z303" s="435">
        <f t="shared" si="452"/>
        <v>12</v>
      </c>
      <c r="AA303" s="435">
        <f t="shared" si="517"/>
        <v>12</v>
      </c>
      <c r="AB303" s="435">
        <f t="shared" si="518"/>
        <v>12</v>
      </c>
      <c r="AC303" s="435">
        <f t="shared" si="534"/>
        <v>13</v>
      </c>
      <c r="AD303" s="435">
        <f t="shared" si="535"/>
        <v>13</v>
      </c>
      <c r="AE303" s="435">
        <f t="shared" si="535"/>
        <v>13</v>
      </c>
      <c r="AF303" s="435">
        <f t="shared" si="529"/>
        <v>14</v>
      </c>
      <c r="AG303" s="435">
        <f t="shared" si="540"/>
        <v>14</v>
      </c>
      <c r="AH303" s="435">
        <f t="shared" si="541"/>
        <v>14</v>
      </c>
      <c r="AI303" s="435">
        <f t="shared" si="541"/>
        <v>16</v>
      </c>
      <c r="AJ303" s="435">
        <f t="shared" si="541"/>
        <v>16</v>
      </c>
      <c r="AK303" s="435">
        <f t="shared" si="542"/>
        <v>18</v>
      </c>
      <c r="AL303" s="435">
        <f t="shared" si="543"/>
        <v>18</v>
      </c>
      <c r="AM303" s="435">
        <f t="shared" si="526"/>
        <v>20</v>
      </c>
      <c r="AN303" s="435">
        <f t="shared" si="527"/>
        <v>20</v>
      </c>
      <c r="AO303" s="435">
        <f t="shared" si="530"/>
        <v>23</v>
      </c>
      <c r="AP303" s="435">
        <f t="shared" si="531"/>
        <v>23</v>
      </c>
      <c r="AQ303" s="435">
        <f t="shared" si="532"/>
        <v>27</v>
      </c>
      <c r="AR303" s="435">
        <f t="shared" si="533"/>
        <v>27</v>
      </c>
      <c r="AS303" s="435">
        <f t="shared" si="538"/>
        <v>33</v>
      </c>
      <c r="AT303" s="435">
        <f t="shared" si="539"/>
        <v>33</v>
      </c>
      <c r="BA303" s="493">
        <v>45131</v>
      </c>
      <c r="BB303" s="494">
        <v>2023</v>
      </c>
    </row>
    <row r="304" spans="25:54" x14ac:dyDescent="0.2">
      <c r="Y304" s="435">
        <v>295</v>
      </c>
      <c r="Z304" s="435">
        <f t="shared" si="452"/>
        <v>12</v>
      </c>
      <c r="AA304" s="435">
        <f t="shared" si="517"/>
        <v>12</v>
      </c>
      <c r="AB304" s="435">
        <f t="shared" si="518"/>
        <v>12</v>
      </c>
      <c r="AC304" s="435">
        <f t="shared" si="534"/>
        <v>13</v>
      </c>
      <c r="AD304" s="435">
        <f t="shared" si="535"/>
        <v>13</v>
      </c>
      <c r="AE304" s="435">
        <f t="shared" si="535"/>
        <v>13</v>
      </c>
      <c r="AF304" s="437">
        <f>AF302+1</f>
        <v>15</v>
      </c>
      <c r="AG304" s="437">
        <f t="shared" ref="AG304:AH304" si="544">AG302+1</f>
        <v>15</v>
      </c>
      <c r="AH304" s="437">
        <f t="shared" si="544"/>
        <v>15</v>
      </c>
      <c r="AI304" s="435">
        <f t="shared" si="541"/>
        <v>16</v>
      </c>
      <c r="AJ304" s="435">
        <f t="shared" si="541"/>
        <v>16</v>
      </c>
      <c r="AK304" s="435">
        <f t="shared" si="542"/>
        <v>18</v>
      </c>
      <c r="AL304" s="435">
        <f t="shared" si="543"/>
        <v>18</v>
      </c>
      <c r="AM304" s="435">
        <f t="shared" si="526"/>
        <v>20</v>
      </c>
      <c r="AN304" s="435">
        <f t="shared" si="527"/>
        <v>20</v>
      </c>
      <c r="AO304" s="435">
        <f t="shared" si="530"/>
        <v>23</v>
      </c>
      <c r="AP304" s="435">
        <f t="shared" si="531"/>
        <v>23</v>
      </c>
      <c r="AQ304" s="435">
        <f t="shared" si="532"/>
        <v>27</v>
      </c>
      <c r="AR304" s="435">
        <f t="shared" si="533"/>
        <v>27</v>
      </c>
      <c r="AS304" s="435">
        <f t="shared" si="538"/>
        <v>33</v>
      </c>
      <c r="AT304" s="435">
        <f t="shared" si="539"/>
        <v>33</v>
      </c>
      <c r="BA304" s="493">
        <v>45132</v>
      </c>
      <c r="BB304" s="494">
        <v>2023</v>
      </c>
    </row>
    <row r="305" spans="25:54" x14ac:dyDescent="0.2">
      <c r="Y305" s="435">
        <v>296</v>
      </c>
      <c r="Z305" s="435">
        <f t="shared" si="452"/>
        <v>12</v>
      </c>
      <c r="AA305" s="435">
        <f t="shared" si="517"/>
        <v>12</v>
      </c>
      <c r="AB305" s="435">
        <f t="shared" si="518"/>
        <v>12</v>
      </c>
      <c r="AC305" s="435">
        <f t="shared" si="534"/>
        <v>13</v>
      </c>
      <c r="AD305" s="435">
        <f t="shared" si="535"/>
        <v>13</v>
      </c>
      <c r="AE305" s="435">
        <f t="shared" si="535"/>
        <v>13</v>
      </c>
      <c r="AF305" s="435">
        <f>AF304</f>
        <v>15</v>
      </c>
      <c r="AG305" s="435">
        <f t="shared" ref="AG305:AH309" si="545">AG304</f>
        <v>15</v>
      </c>
      <c r="AH305" s="435">
        <f t="shared" si="545"/>
        <v>15</v>
      </c>
      <c r="AI305" s="435">
        <f t="shared" si="541"/>
        <v>16</v>
      </c>
      <c r="AJ305" s="435">
        <f t="shared" si="541"/>
        <v>16</v>
      </c>
      <c r="AK305" s="435">
        <f t="shared" si="542"/>
        <v>18</v>
      </c>
      <c r="AL305" s="435">
        <f t="shared" si="543"/>
        <v>18</v>
      </c>
      <c r="AM305" s="435">
        <f t="shared" si="526"/>
        <v>20</v>
      </c>
      <c r="AN305" s="435">
        <f t="shared" si="527"/>
        <v>20</v>
      </c>
      <c r="AO305" s="435">
        <f t="shared" si="530"/>
        <v>23</v>
      </c>
      <c r="AP305" s="435">
        <f t="shared" si="531"/>
        <v>23</v>
      </c>
      <c r="AQ305" s="435">
        <f t="shared" si="532"/>
        <v>27</v>
      </c>
      <c r="AR305" s="435">
        <f t="shared" si="533"/>
        <v>27</v>
      </c>
      <c r="AS305" s="435">
        <f t="shared" si="538"/>
        <v>33</v>
      </c>
      <c r="AT305" s="435">
        <f t="shared" si="539"/>
        <v>33</v>
      </c>
      <c r="BA305" s="493">
        <v>45133</v>
      </c>
      <c r="BB305" s="494">
        <v>2023</v>
      </c>
    </row>
    <row r="306" spans="25:54" x14ac:dyDescent="0.2">
      <c r="Y306" s="435">
        <v>297</v>
      </c>
      <c r="Z306" s="435">
        <f t="shared" si="452"/>
        <v>12</v>
      </c>
      <c r="AA306" s="435">
        <f t="shared" si="517"/>
        <v>12</v>
      </c>
      <c r="AB306" s="435">
        <f t="shared" si="518"/>
        <v>12</v>
      </c>
      <c r="AC306" s="435">
        <f t="shared" si="534"/>
        <v>13</v>
      </c>
      <c r="AD306" s="435">
        <f t="shared" si="535"/>
        <v>13</v>
      </c>
      <c r="AE306" s="435">
        <f t="shared" si="535"/>
        <v>13</v>
      </c>
      <c r="AF306" s="435">
        <f t="shared" si="535"/>
        <v>15</v>
      </c>
      <c r="AG306" s="435">
        <f t="shared" si="545"/>
        <v>15</v>
      </c>
      <c r="AH306" s="435">
        <f t="shared" si="545"/>
        <v>15</v>
      </c>
      <c r="AI306" s="435">
        <f t="shared" si="541"/>
        <v>16</v>
      </c>
      <c r="AJ306" s="435">
        <f t="shared" si="541"/>
        <v>16</v>
      </c>
      <c r="AK306" s="435">
        <f t="shared" si="542"/>
        <v>18</v>
      </c>
      <c r="AL306" s="435">
        <f t="shared" si="543"/>
        <v>18</v>
      </c>
      <c r="AM306" s="435">
        <f t="shared" si="526"/>
        <v>20</v>
      </c>
      <c r="AN306" s="435">
        <f t="shared" si="527"/>
        <v>20</v>
      </c>
      <c r="AO306" s="435">
        <f t="shared" si="530"/>
        <v>23</v>
      </c>
      <c r="AP306" s="435">
        <f t="shared" si="531"/>
        <v>23</v>
      </c>
      <c r="AQ306" s="435">
        <f t="shared" si="532"/>
        <v>27</v>
      </c>
      <c r="AR306" s="435">
        <f t="shared" si="533"/>
        <v>27</v>
      </c>
      <c r="AS306" s="435">
        <f t="shared" si="538"/>
        <v>33</v>
      </c>
      <c r="AT306" s="435">
        <f t="shared" si="539"/>
        <v>33</v>
      </c>
      <c r="BA306" s="493">
        <v>45134</v>
      </c>
      <c r="BB306" s="494">
        <v>2023</v>
      </c>
    </row>
    <row r="307" spans="25:54" x14ac:dyDescent="0.2">
      <c r="Y307" s="435">
        <v>298</v>
      </c>
      <c r="Z307" s="435">
        <f t="shared" si="452"/>
        <v>12</v>
      </c>
      <c r="AA307" s="435">
        <f t="shared" si="517"/>
        <v>12</v>
      </c>
      <c r="AB307" s="435">
        <f t="shared" si="518"/>
        <v>12</v>
      </c>
      <c r="AC307" s="435">
        <f t="shared" si="534"/>
        <v>13</v>
      </c>
      <c r="AD307" s="435">
        <f t="shared" si="535"/>
        <v>13</v>
      </c>
      <c r="AE307" s="435">
        <f t="shared" si="535"/>
        <v>13</v>
      </c>
      <c r="AF307" s="435">
        <f t="shared" si="535"/>
        <v>15</v>
      </c>
      <c r="AG307" s="435">
        <f t="shared" si="545"/>
        <v>15</v>
      </c>
      <c r="AH307" s="435">
        <f t="shared" si="545"/>
        <v>15</v>
      </c>
      <c r="AI307" s="435">
        <f t="shared" si="541"/>
        <v>16</v>
      </c>
      <c r="AJ307" s="435">
        <f t="shared" si="541"/>
        <v>16</v>
      </c>
      <c r="AK307" s="435">
        <f t="shared" si="542"/>
        <v>18</v>
      </c>
      <c r="AL307" s="435">
        <f t="shared" si="543"/>
        <v>18</v>
      </c>
      <c r="AM307" s="435">
        <f t="shared" si="526"/>
        <v>20</v>
      </c>
      <c r="AN307" s="435">
        <f t="shared" si="527"/>
        <v>20</v>
      </c>
      <c r="AO307" s="435">
        <f t="shared" si="530"/>
        <v>23</v>
      </c>
      <c r="AP307" s="435">
        <f t="shared" si="531"/>
        <v>23</v>
      </c>
      <c r="AQ307" s="437">
        <f t="shared" ref="AQ307:AT307" si="546">AQ305+1</f>
        <v>28</v>
      </c>
      <c r="AR307" s="437">
        <f t="shared" si="546"/>
        <v>28</v>
      </c>
      <c r="AS307" s="437">
        <f t="shared" si="546"/>
        <v>34</v>
      </c>
      <c r="AT307" s="437">
        <f t="shared" si="546"/>
        <v>34</v>
      </c>
      <c r="BA307" s="493">
        <v>45135</v>
      </c>
      <c r="BB307" s="494">
        <v>2023</v>
      </c>
    </row>
    <row r="308" spans="25:54" x14ac:dyDescent="0.2">
      <c r="Y308" s="435">
        <v>299</v>
      </c>
      <c r="Z308" s="435">
        <f t="shared" si="452"/>
        <v>12</v>
      </c>
      <c r="AA308" s="435">
        <f t="shared" si="517"/>
        <v>12</v>
      </c>
      <c r="AB308" s="435">
        <f t="shared" si="518"/>
        <v>12</v>
      </c>
      <c r="AC308" s="435">
        <f t="shared" si="534"/>
        <v>13</v>
      </c>
      <c r="AD308" s="435">
        <f t="shared" si="535"/>
        <v>13</v>
      </c>
      <c r="AE308" s="435">
        <f t="shared" si="535"/>
        <v>13</v>
      </c>
      <c r="AF308" s="435">
        <f t="shared" si="535"/>
        <v>15</v>
      </c>
      <c r="AG308" s="435">
        <f t="shared" si="545"/>
        <v>15</v>
      </c>
      <c r="AH308" s="435">
        <f t="shared" si="545"/>
        <v>15</v>
      </c>
      <c r="AI308" s="435">
        <f t="shared" si="541"/>
        <v>16</v>
      </c>
      <c r="AJ308" s="435">
        <f t="shared" si="541"/>
        <v>16</v>
      </c>
      <c r="AK308" s="435">
        <f t="shared" si="542"/>
        <v>18</v>
      </c>
      <c r="AL308" s="435">
        <f t="shared" si="543"/>
        <v>18</v>
      </c>
      <c r="AM308" s="435">
        <f t="shared" si="526"/>
        <v>20</v>
      </c>
      <c r="AN308" s="435">
        <f t="shared" si="527"/>
        <v>20</v>
      </c>
      <c r="AO308" s="435">
        <f t="shared" si="530"/>
        <v>23</v>
      </c>
      <c r="AP308" s="435">
        <f t="shared" si="531"/>
        <v>23</v>
      </c>
      <c r="AQ308" s="435">
        <f t="shared" ref="AQ308:AQ309" si="547">AQ307</f>
        <v>28</v>
      </c>
      <c r="AR308" s="435">
        <f t="shared" ref="AR308:AR309" si="548">AR307</f>
        <v>28</v>
      </c>
      <c r="AS308" s="435">
        <f t="shared" ref="AS308:AS309" si="549">AS307</f>
        <v>34</v>
      </c>
      <c r="AT308" s="435">
        <f t="shared" ref="AT308:AT309" si="550">AT307</f>
        <v>34</v>
      </c>
      <c r="BA308" s="493">
        <v>45136</v>
      </c>
      <c r="BB308" s="494">
        <v>2023</v>
      </c>
    </row>
    <row r="309" spans="25:54" x14ac:dyDescent="0.2">
      <c r="Y309" s="435">
        <v>300</v>
      </c>
      <c r="Z309" s="435">
        <f t="shared" si="452"/>
        <v>12</v>
      </c>
      <c r="AA309" s="435">
        <f t="shared" si="517"/>
        <v>12</v>
      </c>
      <c r="AB309" s="435">
        <f t="shared" si="518"/>
        <v>12</v>
      </c>
      <c r="AC309" s="435">
        <f t="shared" si="534"/>
        <v>13</v>
      </c>
      <c r="AD309" s="435">
        <f t="shared" si="535"/>
        <v>13</v>
      </c>
      <c r="AE309" s="435">
        <f t="shared" si="535"/>
        <v>13</v>
      </c>
      <c r="AF309" s="435">
        <f t="shared" si="535"/>
        <v>15</v>
      </c>
      <c r="AG309" s="435">
        <f t="shared" si="545"/>
        <v>15</v>
      </c>
      <c r="AH309" s="435">
        <f t="shared" si="545"/>
        <v>15</v>
      </c>
      <c r="AI309" s="435">
        <f t="shared" si="541"/>
        <v>16</v>
      </c>
      <c r="AJ309" s="435">
        <f t="shared" si="541"/>
        <v>16</v>
      </c>
      <c r="AK309" s="435">
        <f t="shared" si="542"/>
        <v>18</v>
      </c>
      <c r="AL309" s="435">
        <f t="shared" si="543"/>
        <v>18</v>
      </c>
      <c r="AM309" s="435">
        <f t="shared" si="526"/>
        <v>20</v>
      </c>
      <c r="AN309" s="435">
        <f t="shared" si="527"/>
        <v>20</v>
      </c>
      <c r="AO309" s="437">
        <f t="shared" ref="AO309:AP309" si="551">AO307+1</f>
        <v>24</v>
      </c>
      <c r="AP309" s="437">
        <f t="shared" si="551"/>
        <v>24</v>
      </c>
      <c r="AQ309" s="435">
        <f t="shared" si="547"/>
        <v>28</v>
      </c>
      <c r="AR309" s="435">
        <f t="shared" si="548"/>
        <v>28</v>
      </c>
      <c r="AS309" s="435">
        <f t="shared" si="549"/>
        <v>34</v>
      </c>
      <c r="AT309" s="435">
        <f t="shared" si="550"/>
        <v>34</v>
      </c>
      <c r="BA309" s="493">
        <v>45137</v>
      </c>
      <c r="BB309" s="494">
        <v>2023</v>
      </c>
    </row>
    <row r="310" spans="25:54" x14ac:dyDescent="0.2">
      <c r="AC310" s="435"/>
      <c r="AD310" s="435"/>
      <c r="AE310" s="435"/>
      <c r="AF310" s="435"/>
      <c r="AI310" s="435"/>
      <c r="AK310" s="435"/>
      <c r="AL310" s="435"/>
      <c r="BA310" s="493">
        <v>45138</v>
      </c>
      <c r="BB310" s="494">
        <v>2023</v>
      </c>
    </row>
    <row r="311" spans="25:54" x14ac:dyDescent="0.2">
      <c r="AC311" s="435"/>
      <c r="AD311" s="435"/>
      <c r="AE311" s="435"/>
      <c r="AF311" s="435"/>
      <c r="AI311" s="435"/>
      <c r="AK311" s="435"/>
      <c r="AL311" s="435"/>
      <c r="BA311" s="493">
        <v>45139</v>
      </c>
      <c r="BB311" s="494">
        <v>2023</v>
      </c>
    </row>
    <row r="312" spans="25:54" x14ac:dyDescent="0.2">
      <c r="AC312" s="435"/>
      <c r="AD312" s="435"/>
      <c r="AE312" s="435"/>
      <c r="AF312" s="435"/>
      <c r="AI312" s="435"/>
      <c r="AK312" s="435"/>
      <c r="AL312" s="435"/>
      <c r="BA312" s="493">
        <v>45140</v>
      </c>
      <c r="BB312" s="494">
        <v>2023</v>
      </c>
    </row>
    <row r="313" spans="25:54" x14ac:dyDescent="0.2">
      <c r="AC313" s="435"/>
      <c r="AD313" s="435"/>
      <c r="AE313" s="435"/>
      <c r="AF313" s="435"/>
      <c r="AI313" s="435"/>
      <c r="AK313" s="435"/>
      <c r="AL313" s="435"/>
      <c r="BA313" s="493">
        <v>45141</v>
      </c>
      <c r="BB313" s="494">
        <v>2023</v>
      </c>
    </row>
    <row r="314" spans="25:54" x14ac:dyDescent="0.2">
      <c r="AC314" s="435"/>
      <c r="AD314" s="435"/>
      <c r="AE314" s="435"/>
      <c r="AF314" s="435"/>
      <c r="AI314" s="435"/>
      <c r="AK314" s="435"/>
      <c r="AL314" s="435"/>
      <c r="BA314" s="493">
        <v>45142</v>
      </c>
      <c r="BB314" s="494">
        <v>2023</v>
      </c>
    </row>
    <row r="315" spans="25:54" x14ac:dyDescent="0.2">
      <c r="AC315" s="435"/>
      <c r="AD315" s="435"/>
      <c r="AE315" s="435"/>
      <c r="AF315" s="435"/>
      <c r="AK315" s="435"/>
      <c r="AL315" s="435"/>
      <c r="BA315" s="493">
        <v>45143</v>
      </c>
      <c r="BB315" s="494">
        <v>2023</v>
      </c>
    </row>
    <row r="316" spans="25:54" x14ac:dyDescent="0.2">
      <c r="AC316" s="435"/>
      <c r="AD316" s="435"/>
      <c r="AF316" s="435"/>
      <c r="AK316" s="437"/>
      <c r="AL316" s="437"/>
      <c r="BA316" s="493">
        <v>45144</v>
      </c>
      <c r="BB316" s="494">
        <v>2023</v>
      </c>
    </row>
    <row r="317" spans="25:54" x14ac:dyDescent="0.2">
      <c r="AC317" s="435"/>
      <c r="AD317" s="435"/>
      <c r="AF317" s="435"/>
      <c r="BA317" s="493">
        <v>45145</v>
      </c>
      <c r="BB317" s="494">
        <v>2023</v>
      </c>
    </row>
    <row r="318" spans="25:54" x14ac:dyDescent="0.2">
      <c r="AC318" s="435"/>
      <c r="AD318" s="435"/>
      <c r="AF318" s="435"/>
      <c r="BA318" s="493">
        <v>45146</v>
      </c>
      <c r="BB318" s="494">
        <v>2023</v>
      </c>
    </row>
    <row r="319" spans="25:54" x14ac:dyDescent="0.2">
      <c r="AC319" s="435"/>
      <c r="AD319" s="435"/>
      <c r="AF319" s="435"/>
      <c r="BA319" s="493">
        <v>45147</v>
      </c>
      <c r="BB319" s="494">
        <v>2023</v>
      </c>
    </row>
    <row r="320" spans="25:54" x14ac:dyDescent="0.2">
      <c r="AC320" s="435"/>
      <c r="AD320" s="435"/>
      <c r="AF320" s="435"/>
      <c r="BA320" s="493">
        <v>45148</v>
      </c>
      <c r="BB320" s="494">
        <v>2023</v>
      </c>
    </row>
    <row r="321" spans="29:54" x14ac:dyDescent="0.2">
      <c r="AC321" s="435"/>
      <c r="AF321" s="435"/>
      <c r="BA321" s="493">
        <v>45149</v>
      </c>
      <c r="BB321" s="494">
        <v>2023</v>
      </c>
    </row>
    <row r="322" spans="29:54" x14ac:dyDescent="0.2">
      <c r="AF322" s="435"/>
      <c r="BA322" s="493">
        <v>45150</v>
      </c>
      <c r="BB322" s="494">
        <v>2023</v>
      </c>
    </row>
    <row r="323" spans="29:54" x14ac:dyDescent="0.2">
      <c r="AF323" s="435"/>
      <c r="BA323" s="493">
        <v>45151</v>
      </c>
      <c r="BB323" s="494">
        <v>2023</v>
      </c>
    </row>
    <row r="324" spans="29:54" x14ac:dyDescent="0.2">
      <c r="AF324" s="435"/>
      <c r="BA324" s="493">
        <v>45152</v>
      </c>
      <c r="BB324" s="494">
        <v>2023</v>
      </c>
    </row>
    <row r="325" spans="29:54" x14ac:dyDescent="0.2">
      <c r="AF325" s="435"/>
      <c r="BA325" s="493">
        <v>45153</v>
      </c>
      <c r="BB325" s="494">
        <v>2023</v>
      </c>
    </row>
    <row r="326" spans="29:54" x14ac:dyDescent="0.2">
      <c r="BA326" s="493">
        <v>45154</v>
      </c>
      <c r="BB326" s="494">
        <v>2023</v>
      </c>
    </row>
    <row r="327" spans="29:54" x14ac:dyDescent="0.2">
      <c r="BA327" s="493">
        <v>45155</v>
      </c>
      <c r="BB327" s="494">
        <v>2023</v>
      </c>
    </row>
    <row r="328" spans="29:54" x14ac:dyDescent="0.2">
      <c r="BA328" s="493">
        <v>45156</v>
      </c>
      <c r="BB328" s="494">
        <v>2023</v>
      </c>
    </row>
    <row r="329" spans="29:54" x14ac:dyDescent="0.2">
      <c r="BA329" s="493">
        <v>45157</v>
      </c>
      <c r="BB329" s="494">
        <v>2023</v>
      </c>
    </row>
    <row r="330" spans="29:54" x14ac:dyDescent="0.2">
      <c r="BA330" s="493">
        <v>45158</v>
      </c>
      <c r="BB330" s="494">
        <v>2023</v>
      </c>
    </row>
    <row r="331" spans="29:54" x14ac:dyDescent="0.2">
      <c r="BA331" s="493">
        <v>45159</v>
      </c>
      <c r="BB331" s="494">
        <v>2023</v>
      </c>
    </row>
    <row r="332" spans="29:54" x14ac:dyDescent="0.2">
      <c r="BA332" s="493">
        <v>45160</v>
      </c>
      <c r="BB332" s="494">
        <v>2023</v>
      </c>
    </row>
    <row r="333" spans="29:54" x14ac:dyDescent="0.2">
      <c r="BA333" s="493">
        <v>45161</v>
      </c>
      <c r="BB333" s="494">
        <v>2023</v>
      </c>
    </row>
    <row r="334" spans="29:54" x14ac:dyDescent="0.2">
      <c r="BA334" s="493">
        <v>45162</v>
      </c>
      <c r="BB334" s="494">
        <v>2023</v>
      </c>
    </row>
    <row r="335" spans="29:54" x14ac:dyDescent="0.2">
      <c r="BA335" s="493">
        <v>45163</v>
      </c>
      <c r="BB335" s="494">
        <v>2023</v>
      </c>
    </row>
    <row r="336" spans="29:54" x14ac:dyDescent="0.2">
      <c r="BA336" s="493">
        <v>45164</v>
      </c>
      <c r="BB336" s="494">
        <v>2023</v>
      </c>
    </row>
    <row r="337" spans="53:54" x14ac:dyDescent="0.2">
      <c r="BA337" s="493">
        <v>45165</v>
      </c>
      <c r="BB337" s="494">
        <v>2023</v>
      </c>
    </row>
    <row r="338" spans="53:54" x14ac:dyDescent="0.2">
      <c r="BA338" s="493">
        <v>45166</v>
      </c>
      <c r="BB338" s="494">
        <v>2023</v>
      </c>
    </row>
    <row r="339" spans="53:54" x14ac:dyDescent="0.2">
      <c r="BA339" s="493">
        <v>45167</v>
      </c>
      <c r="BB339" s="494">
        <v>2023</v>
      </c>
    </row>
    <row r="340" spans="53:54" x14ac:dyDescent="0.2">
      <c r="BA340" s="493">
        <v>45168</v>
      </c>
      <c r="BB340" s="494">
        <v>2023</v>
      </c>
    </row>
    <row r="341" spans="53:54" x14ac:dyDescent="0.2">
      <c r="BA341" s="493">
        <v>45169</v>
      </c>
      <c r="BB341" s="494">
        <v>2023</v>
      </c>
    </row>
    <row r="342" spans="53:54" x14ac:dyDescent="0.2">
      <c r="BA342" s="493">
        <v>45170</v>
      </c>
      <c r="BB342" s="494">
        <v>2023</v>
      </c>
    </row>
    <row r="343" spans="53:54" x14ac:dyDescent="0.2">
      <c r="BA343" s="493">
        <v>45171</v>
      </c>
      <c r="BB343" s="494">
        <v>2023</v>
      </c>
    </row>
    <row r="344" spans="53:54" x14ac:dyDescent="0.2">
      <c r="BA344" s="493">
        <v>45172</v>
      </c>
      <c r="BB344" s="494">
        <v>2023</v>
      </c>
    </row>
    <row r="345" spans="53:54" x14ac:dyDescent="0.2">
      <c r="BA345" s="493">
        <v>45173</v>
      </c>
      <c r="BB345" s="494">
        <v>2023</v>
      </c>
    </row>
    <row r="346" spans="53:54" x14ac:dyDescent="0.2">
      <c r="BA346" s="493">
        <v>45174</v>
      </c>
      <c r="BB346" s="494">
        <v>2023</v>
      </c>
    </row>
    <row r="347" spans="53:54" x14ac:dyDescent="0.2">
      <c r="BA347" s="493">
        <v>45175</v>
      </c>
      <c r="BB347" s="494">
        <v>2023</v>
      </c>
    </row>
    <row r="348" spans="53:54" x14ac:dyDescent="0.2">
      <c r="BA348" s="493">
        <v>45176</v>
      </c>
      <c r="BB348" s="494">
        <v>2023</v>
      </c>
    </row>
    <row r="349" spans="53:54" x14ac:dyDescent="0.2">
      <c r="BA349" s="493">
        <v>45177</v>
      </c>
      <c r="BB349" s="494">
        <v>2023</v>
      </c>
    </row>
    <row r="350" spans="53:54" x14ac:dyDescent="0.2">
      <c r="BA350" s="493">
        <v>45178</v>
      </c>
      <c r="BB350" s="494">
        <v>2023</v>
      </c>
    </row>
    <row r="351" spans="53:54" x14ac:dyDescent="0.2">
      <c r="BA351" s="493">
        <v>45179</v>
      </c>
      <c r="BB351" s="494">
        <v>2023</v>
      </c>
    </row>
    <row r="352" spans="53:54" x14ac:dyDescent="0.2">
      <c r="BA352" s="493">
        <v>45180</v>
      </c>
      <c r="BB352" s="494">
        <v>2023</v>
      </c>
    </row>
    <row r="353" spans="53:54" x14ac:dyDescent="0.2">
      <c r="BA353" s="493">
        <v>45181</v>
      </c>
      <c r="BB353" s="494">
        <v>2023</v>
      </c>
    </row>
    <row r="354" spans="53:54" x14ac:dyDescent="0.2">
      <c r="BA354" s="493">
        <v>45182</v>
      </c>
      <c r="BB354" s="494">
        <v>2023</v>
      </c>
    </row>
    <row r="355" spans="53:54" x14ac:dyDescent="0.2">
      <c r="BA355" s="493">
        <v>45183</v>
      </c>
      <c r="BB355" s="494">
        <v>2023</v>
      </c>
    </row>
    <row r="356" spans="53:54" x14ac:dyDescent="0.2">
      <c r="BA356" s="493">
        <v>45184</v>
      </c>
      <c r="BB356" s="494">
        <v>2023</v>
      </c>
    </row>
    <row r="357" spans="53:54" x14ac:dyDescent="0.2">
      <c r="BA357" s="493">
        <v>45185</v>
      </c>
      <c r="BB357" s="494">
        <v>2023</v>
      </c>
    </row>
    <row r="358" spans="53:54" x14ac:dyDescent="0.2">
      <c r="BA358" s="493">
        <v>45186</v>
      </c>
      <c r="BB358" s="494">
        <v>2023</v>
      </c>
    </row>
    <row r="359" spans="53:54" x14ac:dyDescent="0.2">
      <c r="BA359" s="493">
        <v>45187</v>
      </c>
      <c r="BB359" s="494">
        <v>2023</v>
      </c>
    </row>
    <row r="360" spans="53:54" x14ac:dyDescent="0.2">
      <c r="BA360" s="493">
        <v>45188</v>
      </c>
      <c r="BB360" s="494">
        <v>2023</v>
      </c>
    </row>
    <row r="361" spans="53:54" x14ac:dyDescent="0.2">
      <c r="BA361" s="493">
        <v>45189</v>
      </c>
      <c r="BB361" s="494">
        <v>2023</v>
      </c>
    </row>
    <row r="362" spans="53:54" x14ac:dyDescent="0.2">
      <c r="BA362" s="493">
        <v>45190</v>
      </c>
      <c r="BB362" s="494">
        <v>2023</v>
      </c>
    </row>
    <row r="363" spans="53:54" x14ac:dyDescent="0.2">
      <c r="BA363" s="493">
        <v>45191</v>
      </c>
      <c r="BB363" s="494">
        <v>2023</v>
      </c>
    </row>
    <row r="364" spans="53:54" x14ac:dyDescent="0.2">
      <c r="BA364" s="493">
        <v>45192</v>
      </c>
      <c r="BB364" s="494">
        <v>2023</v>
      </c>
    </row>
    <row r="365" spans="53:54" x14ac:dyDescent="0.2">
      <c r="BA365" s="493">
        <v>45193</v>
      </c>
      <c r="BB365" s="494">
        <v>2023</v>
      </c>
    </row>
    <row r="366" spans="53:54" x14ac:dyDescent="0.2">
      <c r="BA366" s="493">
        <v>45194</v>
      </c>
      <c r="BB366" s="494">
        <v>2023</v>
      </c>
    </row>
    <row r="367" spans="53:54" x14ac:dyDescent="0.2">
      <c r="BA367" s="493">
        <v>45195</v>
      </c>
      <c r="BB367" s="494">
        <v>2023</v>
      </c>
    </row>
    <row r="368" spans="53:54" x14ac:dyDescent="0.2">
      <c r="BA368" s="493">
        <v>45196</v>
      </c>
      <c r="BB368" s="494">
        <v>2023</v>
      </c>
    </row>
    <row r="369" spans="53:54" x14ac:dyDescent="0.2">
      <c r="BA369" s="493">
        <v>45197</v>
      </c>
      <c r="BB369" s="494">
        <v>2023</v>
      </c>
    </row>
    <row r="370" spans="53:54" x14ac:dyDescent="0.2">
      <c r="BA370" s="493">
        <v>45198</v>
      </c>
      <c r="BB370" s="494">
        <v>2023</v>
      </c>
    </row>
    <row r="371" spans="53:54" x14ac:dyDescent="0.2">
      <c r="BA371" s="493">
        <v>45199</v>
      </c>
      <c r="BB371" s="494">
        <v>2023</v>
      </c>
    </row>
    <row r="372" spans="53:54" x14ac:dyDescent="0.2">
      <c r="BA372" s="493">
        <v>45200</v>
      </c>
      <c r="BB372" s="494">
        <v>2024</v>
      </c>
    </row>
    <row r="373" spans="53:54" x14ac:dyDescent="0.2">
      <c r="BA373" s="493">
        <v>45201</v>
      </c>
      <c r="BB373" s="494">
        <v>2024</v>
      </c>
    </row>
    <row r="374" spans="53:54" x14ac:dyDescent="0.2">
      <c r="BA374" s="493">
        <v>45202</v>
      </c>
      <c r="BB374" s="494">
        <v>2024</v>
      </c>
    </row>
    <row r="375" spans="53:54" x14ac:dyDescent="0.2">
      <c r="BA375" s="493">
        <v>45203</v>
      </c>
      <c r="BB375" s="494">
        <v>2024</v>
      </c>
    </row>
    <row r="376" spans="53:54" x14ac:dyDescent="0.2">
      <c r="BA376" s="493">
        <v>45204</v>
      </c>
      <c r="BB376" s="494">
        <v>2024</v>
      </c>
    </row>
    <row r="377" spans="53:54" x14ac:dyDescent="0.2">
      <c r="BA377" s="493">
        <v>45205</v>
      </c>
      <c r="BB377" s="494">
        <v>2024</v>
      </c>
    </row>
    <row r="378" spans="53:54" x14ac:dyDescent="0.2">
      <c r="BA378" s="493">
        <v>45206</v>
      </c>
      <c r="BB378" s="494">
        <v>2024</v>
      </c>
    </row>
    <row r="379" spans="53:54" x14ac:dyDescent="0.2">
      <c r="BA379" s="493">
        <v>45207</v>
      </c>
      <c r="BB379" s="494">
        <v>2024</v>
      </c>
    </row>
    <row r="380" spans="53:54" x14ac:dyDescent="0.2">
      <c r="BA380" s="493">
        <v>45208</v>
      </c>
      <c r="BB380" s="494">
        <v>2024</v>
      </c>
    </row>
    <row r="381" spans="53:54" x14ac:dyDescent="0.2">
      <c r="BA381" s="493">
        <v>45209</v>
      </c>
      <c r="BB381" s="494">
        <v>2024</v>
      </c>
    </row>
    <row r="382" spans="53:54" x14ac:dyDescent="0.2">
      <c r="BA382" s="493">
        <v>45210</v>
      </c>
      <c r="BB382" s="494">
        <v>2024</v>
      </c>
    </row>
    <row r="383" spans="53:54" x14ac:dyDescent="0.2">
      <c r="BA383" s="493">
        <v>45211</v>
      </c>
      <c r="BB383" s="494">
        <v>2024</v>
      </c>
    </row>
    <row r="384" spans="53:54" x14ac:dyDescent="0.2">
      <c r="BA384" s="493">
        <v>45212</v>
      </c>
      <c r="BB384" s="494">
        <v>2024</v>
      </c>
    </row>
    <row r="385" spans="53:54" x14ac:dyDescent="0.2">
      <c r="BA385" s="493">
        <v>45213</v>
      </c>
      <c r="BB385" s="494">
        <v>2024</v>
      </c>
    </row>
    <row r="386" spans="53:54" x14ac:dyDescent="0.2">
      <c r="BA386" s="493">
        <v>45214</v>
      </c>
      <c r="BB386" s="494">
        <v>2024</v>
      </c>
    </row>
    <row r="387" spans="53:54" x14ac:dyDescent="0.2">
      <c r="BA387" s="493">
        <v>45215</v>
      </c>
      <c r="BB387" s="494">
        <v>2024</v>
      </c>
    </row>
    <row r="388" spans="53:54" x14ac:dyDescent="0.2">
      <c r="BA388" s="493">
        <v>45216</v>
      </c>
      <c r="BB388" s="494">
        <v>2024</v>
      </c>
    </row>
    <row r="389" spans="53:54" x14ac:dyDescent="0.2">
      <c r="BA389" s="493">
        <v>45217</v>
      </c>
      <c r="BB389" s="494">
        <v>2024</v>
      </c>
    </row>
    <row r="390" spans="53:54" x14ac:dyDescent="0.2">
      <c r="BA390" s="493">
        <v>45218</v>
      </c>
      <c r="BB390" s="494">
        <v>2024</v>
      </c>
    </row>
    <row r="391" spans="53:54" x14ac:dyDescent="0.2">
      <c r="BA391" s="493">
        <v>45219</v>
      </c>
      <c r="BB391" s="494">
        <v>2024</v>
      </c>
    </row>
    <row r="392" spans="53:54" x14ac:dyDescent="0.2">
      <c r="BA392" s="493">
        <v>45220</v>
      </c>
      <c r="BB392" s="494">
        <v>2024</v>
      </c>
    </row>
    <row r="393" spans="53:54" x14ac:dyDescent="0.2">
      <c r="BA393" s="493">
        <v>45221</v>
      </c>
      <c r="BB393" s="494">
        <v>2024</v>
      </c>
    </row>
    <row r="394" spans="53:54" x14ac:dyDescent="0.2">
      <c r="BA394" s="493">
        <v>45222</v>
      </c>
      <c r="BB394" s="494">
        <v>2024</v>
      </c>
    </row>
    <row r="395" spans="53:54" x14ac:dyDescent="0.2">
      <c r="BA395" s="493">
        <v>45223</v>
      </c>
      <c r="BB395" s="494">
        <v>2024</v>
      </c>
    </row>
    <row r="396" spans="53:54" x14ac:dyDescent="0.2">
      <c r="BA396" s="493">
        <v>45224</v>
      </c>
      <c r="BB396" s="494">
        <v>2024</v>
      </c>
    </row>
    <row r="397" spans="53:54" x14ac:dyDescent="0.2">
      <c r="BA397" s="493">
        <v>45225</v>
      </c>
      <c r="BB397" s="494">
        <v>2024</v>
      </c>
    </row>
    <row r="398" spans="53:54" x14ac:dyDescent="0.2">
      <c r="BA398" s="493">
        <v>45226</v>
      </c>
      <c r="BB398" s="494">
        <v>2024</v>
      </c>
    </row>
    <row r="399" spans="53:54" x14ac:dyDescent="0.2">
      <c r="BA399" s="493">
        <v>45227</v>
      </c>
      <c r="BB399" s="494">
        <v>2024</v>
      </c>
    </row>
    <row r="400" spans="53:54" x14ac:dyDescent="0.2">
      <c r="BA400" s="493">
        <v>45228</v>
      </c>
      <c r="BB400" s="494">
        <v>2024</v>
      </c>
    </row>
    <row r="401" spans="53:54" x14ac:dyDescent="0.2">
      <c r="BA401" s="493">
        <v>45229</v>
      </c>
      <c r="BB401" s="494">
        <v>2024</v>
      </c>
    </row>
    <row r="402" spans="53:54" x14ac:dyDescent="0.2">
      <c r="BA402" s="493">
        <v>45230</v>
      </c>
      <c r="BB402" s="494">
        <v>2024</v>
      </c>
    </row>
    <row r="403" spans="53:54" x14ac:dyDescent="0.2">
      <c r="BA403" s="493">
        <v>45231</v>
      </c>
      <c r="BB403" s="494">
        <v>2024</v>
      </c>
    </row>
    <row r="404" spans="53:54" x14ac:dyDescent="0.2">
      <c r="BA404" s="493">
        <v>45232</v>
      </c>
      <c r="BB404" s="494">
        <v>2024</v>
      </c>
    </row>
    <row r="405" spans="53:54" x14ac:dyDescent="0.2">
      <c r="BA405" s="493">
        <v>45233</v>
      </c>
      <c r="BB405" s="494">
        <v>2024</v>
      </c>
    </row>
    <row r="406" spans="53:54" x14ac:dyDescent="0.2">
      <c r="BA406" s="493">
        <v>45234</v>
      </c>
      <c r="BB406" s="494">
        <v>2024</v>
      </c>
    </row>
    <row r="407" spans="53:54" x14ac:dyDescent="0.2">
      <c r="BA407" s="493">
        <v>45235</v>
      </c>
      <c r="BB407" s="494">
        <v>2024</v>
      </c>
    </row>
    <row r="408" spans="53:54" x14ac:dyDescent="0.2">
      <c r="BA408" s="493">
        <v>45236</v>
      </c>
      <c r="BB408" s="494">
        <v>2024</v>
      </c>
    </row>
    <row r="409" spans="53:54" x14ac:dyDescent="0.2">
      <c r="BA409" s="493">
        <v>45237</v>
      </c>
      <c r="BB409" s="494">
        <v>2024</v>
      </c>
    </row>
    <row r="410" spans="53:54" x14ac:dyDescent="0.2">
      <c r="BA410" s="493">
        <v>45238</v>
      </c>
      <c r="BB410" s="494">
        <v>2024</v>
      </c>
    </row>
    <row r="411" spans="53:54" x14ac:dyDescent="0.2">
      <c r="BA411" s="493">
        <v>45239</v>
      </c>
      <c r="BB411" s="494">
        <v>2024</v>
      </c>
    </row>
    <row r="412" spans="53:54" x14ac:dyDescent="0.2">
      <c r="BA412" s="493">
        <v>45240</v>
      </c>
      <c r="BB412" s="494">
        <v>2024</v>
      </c>
    </row>
    <row r="413" spans="53:54" x14ac:dyDescent="0.2">
      <c r="BA413" s="493">
        <v>45241</v>
      </c>
      <c r="BB413" s="494">
        <v>2024</v>
      </c>
    </row>
    <row r="414" spans="53:54" x14ac:dyDescent="0.2">
      <c r="BA414" s="493">
        <v>45242</v>
      </c>
      <c r="BB414" s="494">
        <v>2024</v>
      </c>
    </row>
    <row r="415" spans="53:54" x14ac:dyDescent="0.2">
      <c r="BA415" s="493">
        <v>45243</v>
      </c>
      <c r="BB415" s="494">
        <v>2024</v>
      </c>
    </row>
    <row r="416" spans="53:54" x14ac:dyDescent="0.2">
      <c r="BA416" s="493">
        <v>45244</v>
      </c>
      <c r="BB416" s="494">
        <v>2024</v>
      </c>
    </row>
    <row r="417" spans="53:54" x14ac:dyDescent="0.2">
      <c r="BA417" s="493">
        <v>45245</v>
      </c>
      <c r="BB417" s="494">
        <v>2024</v>
      </c>
    </row>
    <row r="418" spans="53:54" x14ac:dyDescent="0.2">
      <c r="BA418" s="493">
        <v>45246</v>
      </c>
      <c r="BB418" s="494">
        <v>2024</v>
      </c>
    </row>
    <row r="419" spans="53:54" x14ac:dyDescent="0.2">
      <c r="BA419" s="493">
        <v>45247</v>
      </c>
      <c r="BB419" s="494">
        <v>2024</v>
      </c>
    </row>
    <row r="420" spans="53:54" x14ac:dyDescent="0.2">
      <c r="BA420" s="493">
        <v>45248</v>
      </c>
      <c r="BB420" s="494">
        <v>2024</v>
      </c>
    </row>
    <row r="421" spans="53:54" x14ac:dyDescent="0.2">
      <c r="BA421" s="493">
        <v>45249</v>
      </c>
      <c r="BB421" s="494">
        <v>2024</v>
      </c>
    </row>
    <row r="422" spans="53:54" x14ac:dyDescent="0.2">
      <c r="BA422" s="493">
        <v>45250</v>
      </c>
      <c r="BB422" s="494">
        <v>2024</v>
      </c>
    </row>
    <row r="423" spans="53:54" x14ac:dyDescent="0.2">
      <c r="BA423" s="493">
        <v>45251</v>
      </c>
      <c r="BB423" s="494">
        <v>2024</v>
      </c>
    </row>
    <row r="424" spans="53:54" x14ac:dyDescent="0.2">
      <c r="BA424" s="493">
        <v>45252</v>
      </c>
      <c r="BB424" s="494">
        <v>2024</v>
      </c>
    </row>
    <row r="425" spans="53:54" x14ac:dyDescent="0.2">
      <c r="BA425" s="493">
        <v>45253</v>
      </c>
      <c r="BB425" s="494">
        <v>2024</v>
      </c>
    </row>
    <row r="426" spans="53:54" x14ac:dyDescent="0.2">
      <c r="BA426" s="493">
        <v>45254</v>
      </c>
      <c r="BB426" s="494">
        <v>2024</v>
      </c>
    </row>
    <row r="427" spans="53:54" x14ac:dyDescent="0.2">
      <c r="BA427" s="493">
        <v>45255</v>
      </c>
      <c r="BB427" s="494">
        <v>2024</v>
      </c>
    </row>
    <row r="428" spans="53:54" x14ac:dyDescent="0.2">
      <c r="BA428" s="493">
        <v>45256</v>
      </c>
      <c r="BB428" s="494">
        <v>2024</v>
      </c>
    </row>
    <row r="429" spans="53:54" x14ac:dyDescent="0.2">
      <c r="BA429" s="493">
        <v>45257</v>
      </c>
      <c r="BB429" s="494">
        <v>2024</v>
      </c>
    </row>
    <row r="430" spans="53:54" x14ac:dyDescent="0.2">
      <c r="BA430" s="493">
        <v>45258</v>
      </c>
      <c r="BB430" s="494">
        <v>2024</v>
      </c>
    </row>
    <row r="431" spans="53:54" x14ac:dyDescent="0.2">
      <c r="BA431" s="493">
        <v>45259</v>
      </c>
      <c r="BB431" s="494">
        <v>2024</v>
      </c>
    </row>
    <row r="432" spans="53:54" x14ac:dyDescent="0.2">
      <c r="BA432" s="493">
        <v>45260</v>
      </c>
      <c r="BB432" s="494">
        <v>2024</v>
      </c>
    </row>
    <row r="433" spans="53:54" x14ac:dyDescent="0.2">
      <c r="BA433" s="493">
        <v>45261</v>
      </c>
      <c r="BB433" s="494">
        <v>2024</v>
      </c>
    </row>
    <row r="434" spans="53:54" x14ac:dyDescent="0.2">
      <c r="BA434" s="493">
        <v>45262</v>
      </c>
      <c r="BB434" s="494">
        <v>2024</v>
      </c>
    </row>
    <row r="435" spans="53:54" x14ac:dyDescent="0.2">
      <c r="BA435" s="493">
        <v>45263</v>
      </c>
      <c r="BB435" s="494">
        <v>2024</v>
      </c>
    </row>
    <row r="436" spans="53:54" x14ac:dyDescent="0.2">
      <c r="BA436" s="493">
        <v>45264</v>
      </c>
      <c r="BB436" s="494">
        <v>2024</v>
      </c>
    </row>
    <row r="437" spans="53:54" x14ac:dyDescent="0.2">
      <c r="BA437" s="493">
        <v>45265</v>
      </c>
      <c r="BB437" s="494">
        <v>2024</v>
      </c>
    </row>
    <row r="438" spans="53:54" x14ac:dyDescent="0.2">
      <c r="BA438" s="493">
        <v>45266</v>
      </c>
      <c r="BB438" s="494">
        <v>2024</v>
      </c>
    </row>
    <row r="439" spans="53:54" x14ac:dyDescent="0.2">
      <c r="BA439" s="493">
        <v>45267</v>
      </c>
      <c r="BB439" s="494">
        <v>2024</v>
      </c>
    </row>
    <row r="440" spans="53:54" x14ac:dyDescent="0.2">
      <c r="BA440" s="493">
        <v>45268</v>
      </c>
      <c r="BB440" s="494">
        <v>2024</v>
      </c>
    </row>
    <row r="441" spans="53:54" x14ac:dyDescent="0.2">
      <c r="BA441" s="493">
        <v>45269</v>
      </c>
      <c r="BB441" s="494">
        <v>2024</v>
      </c>
    </row>
    <row r="442" spans="53:54" x14ac:dyDescent="0.2">
      <c r="BA442" s="493">
        <v>45270</v>
      </c>
      <c r="BB442" s="494">
        <v>2024</v>
      </c>
    </row>
    <row r="443" spans="53:54" x14ac:dyDescent="0.2">
      <c r="BA443" s="493">
        <v>45271</v>
      </c>
      <c r="BB443" s="494">
        <v>2024</v>
      </c>
    </row>
    <row r="444" spans="53:54" x14ac:dyDescent="0.2">
      <c r="BA444" s="493">
        <v>45272</v>
      </c>
      <c r="BB444" s="494">
        <v>2024</v>
      </c>
    </row>
    <row r="445" spans="53:54" x14ac:dyDescent="0.2">
      <c r="BA445" s="493">
        <v>45273</v>
      </c>
      <c r="BB445" s="494">
        <v>2024</v>
      </c>
    </row>
    <row r="446" spans="53:54" x14ac:dyDescent="0.2">
      <c r="BA446" s="493">
        <v>45274</v>
      </c>
      <c r="BB446" s="494">
        <v>2024</v>
      </c>
    </row>
    <row r="447" spans="53:54" x14ac:dyDescent="0.2">
      <c r="BA447" s="493">
        <v>45275</v>
      </c>
      <c r="BB447" s="494">
        <v>2024</v>
      </c>
    </row>
    <row r="448" spans="53:54" x14ac:dyDescent="0.2">
      <c r="BA448" s="493">
        <v>45276</v>
      </c>
      <c r="BB448" s="494">
        <v>2024</v>
      </c>
    </row>
    <row r="449" spans="53:54" x14ac:dyDescent="0.2">
      <c r="BA449" s="493">
        <v>45277</v>
      </c>
      <c r="BB449" s="494">
        <v>2024</v>
      </c>
    </row>
    <row r="450" spans="53:54" x14ac:dyDescent="0.2">
      <c r="BA450" s="493">
        <v>45278</v>
      </c>
      <c r="BB450" s="494">
        <v>2024</v>
      </c>
    </row>
    <row r="451" spans="53:54" x14ac:dyDescent="0.2">
      <c r="BA451" s="493">
        <v>45279</v>
      </c>
      <c r="BB451" s="494">
        <v>2024</v>
      </c>
    </row>
    <row r="452" spans="53:54" x14ac:dyDescent="0.2">
      <c r="BA452" s="493">
        <v>45280</v>
      </c>
      <c r="BB452" s="494">
        <v>2024</v>
      </c>
    </row>
    <row r="453" spans="53:54" x14ac:dyDescent="0.2">
      <c r="BA453" s="493">
        <v>45281</v>
      </c>
      <c r="BB453" s="494">
        <v>2024</v>
      </c>
    </row>
    <row r="454" spans="53:54" x14ac:dyDescent="0.2">
      <c r="BA454" s="493">
        <v>45282</v>
      </c>
      <c r="BB454" s="494">
        <v>2024</v>
      </c>
    </row>
    <row r="455" spans="53:54" x14ac:dyDescent="0.2">
      <c r="BA455" s="493">
        <v>45283</v>
      </c>
      <c r="BB455" s="494">
        <v>2024</v>
      </c>
    </row>
    <row r="456" spans="53:54" x14ac:dyDescent="0.2">
      <c r="BA456" s="493">
        <v>45284</v>
      </c>
      <c r="BB456" s="494">
        <v>2024</v>
      </c>
    </row>
    <row r="457" spans="53:54" x14ac:dyDescent="0.2">
      <c r="BA457" s="493">
        <v>45285</v>
      </c>
      <c r="BB457" s="494">
        <v>2024</v>
      </c>
    </row>
    <row r="458" spans="53:54" x14ac:dyDescent="0.2">
      <c r="BA458" s="493">
        <v>45286</v>
      </c>
      <c r="BB458" s="494">
        <v>2024</v>
      </c>
    </row>
    <row r="459" spans="53:54" x14ac:dyDescent="0.2">
      <c r="BA459" s="493">
        <v>45287</v>
      </c>
      <c r="BB459" s="494">
        <v>2024</v>
      </c>
    </row>
    <row r="460" spans="53:54" x14ac:dyDescent="0.2">
      <c r="BA460" s="493">
        <v>45288</v>
      </c>
      <c r="BB460" s="494">
        <v>2024</v>
      </c>
    </row>
    <row r="461" spans="53:54" x14ac:dyDescent="0.2">
      <c r="BA461" s="493">
        <v>45289</v>
      </c>
      <c r="BB461" s="494">
        <v>2024</v>
      </c>
    </row>
    <row r="462" spans="53:54" x14ac:dyDescent="0.2">
      <c r="BA462" s="493">
        <v>45290</v>
      </c>
      <c r="BB462" s="494">
        <v>2024</v>
      </c>
    </row>
    <row r="463" spans="53:54" x14ac:dyDescent="0.2">
      <c r="BA463" s="493">
        <v>45291</v>
      </c>
      <c r="BB463" s="494">
        <v>2024</v>
      </c>
    </row>
    <row r="464" spans="53:54" x14ac:dyDescent="0.2">
      <c r="BA464" s="493">
        <v>45292</v>
      </c>
      <c r="BB464" s="494">
        <v>2024</v>
      </c>
    </row>
    <row r="465" spans="53:54" x14ac:dyDescent="0.2">
      <c r="BA465" s="493">
        <v>45293</v>
      </c>
      <c r="BB465" s="494">
        <v>2024</v>
      </c>
    </row>
    <row r="466" spans="53:54" x14ac:dyDescent="0.2">
      <c r="BA466" s="493">
        <v>45294</v>
      </c>
      <c r="BB466" s="494">
        <v>2024</v>
      </c>
    </row>
    <row r="467" spans="53:54" x14ac:dyDescent="0.2">
      <c r="BA467" s="493">
        <v>45295</v>
      </c>
      <c r="BB467" s="494">
        <v>2024</v>
      </c>
    </row>
    <row r="468" spans="53:54" x14ac:dyDescent="0.2">
      <c r="BA468" s="493">
        <v>45296</v>
      </c>
      <c r="BB468" s="494">
        <v>2024</v>
      </c>
    </row>
    <row r="469" spans="53:54" x14ac:dyDescent="0.2">
      <c r="BA469" s="493">
        <v>45297</v>
      </c>
      <c r="BB469" s="494">
        <v>2024</v>
      </c>
    </row>
    <row r="470" spans="53:54" x14ac:dyDescent="0.2">
      <c r="BA470" s="493">
        <v>45298</v>
      </c>
      <c r="BB470" s="494">
        <v>2024</v>
      </c>
    </row>
    <row r="471" spans="53:54" x14ac:dyDescent="0.2">
      <c r="BA471" s="493">
        <v>45299</v>
      </c>
      <c r="BB471" s="494">
        <v>2024</v>
      </c>
    </row>
    <row r="472" spans="53:54" x14ac:dyDescent="0.2">
      <c r="BA472" s="493">
        <v>45300</v>
      </c>
      <c r="BB472" s="494">
        <v>2024</v>
      </c>
    </row>
    <row r="473" spans="53:54" x14ac:dyDescent="0.2">
      <c r="BA473" s="493">
        <v>45301</v>
      </c>
      <c r="BB473" s="494">
        <v>2024</v>
      </c>
    </row>
    <row r="474" spans="53:54" x14ac:dyDescent="0.2">
      <c r="BA474" s="493">
        <v>45302</v>
      </c>
      <c r="BB474" s="494">
        <v>2024</v>
      </c>
    </row>
    <row r="475" spans="53:54" x14ac:dyDescent="0.2">
      <c r="BA475" s="493">
        <v>45303</v>
      </c>
      <c r="BB475" s="494">
        <v>2024</v>
      </c>
    </row>
    <row r="476" spans="53:54" x14ac:dyDescent="0.2">
      <c r="BA476" s="493">
        <v>45304</v>
      </c>
      <c r="BB476" s="494">
        <v>2024</v>
      </c>
    </row>
    <row r="477" spans="53:54" x14ac:dyDescent="0.2">
      <c r="BA477" s="493">
        <v>45305</v>
      </c>
      <c r="BB477" s="494">
        <v>2024</v>
      </c>
    </row>
    <row r="478" spans="53:54" x14ac:dyDescent="0.2">
      <c r="BA478" s="493">
        <v>45306</v>
      </c>
      <c r="BB478" s="494">
        <v>2024</v>
      </c>
    </row>
    <row r="479" spans="53:54" x14ac:dyDescent="0.2">
      <c r="BA479" s="493">
        <v>45307</v>
      </c>
      <c r="BB479" s="494">
        <v>2024</v>
      </c>
    </row>
    <row r="480" spans="53:54" x14ac:dyDescent="0.2">
      <c r="BA480" s="493">
        <v>45308</v>
      </c>
      <c r="BB480" s="494">
        <v>2024</v>
      </c>
    </row>
    <row r="481" spans="53:54" x14ac:dyDescent="0.2">
      <c r="BA481" s="493">
        <v>45309</v>
      </c>
      <c r="BB481" s="494">
        <v>2024</v>
      </c>
    </row>
    <row r="482" spans="53:54" x14ac:dyDescent="0.2">
      <c r="BA482" s="493">
        <v>45310</v>
      </c>
      <c r="BB482" s="494">
        <v>2024</v>
      </c>
    </row>
    <row r="483" spans="53:54" x14ac:dyDescent="0.2">
      <c r="BA483" s="493">
        <v>45311</v>
      </c>
      <c r="BB483" s="494">
        <v>2024</v>
      </c>
    </row>
    <row r="484" spans="53:54" x14ac:dyDescent="0.2">
      <c r="BA484" s="493">
        <v>45312</v>
      </c>
      <c r="BB484" s="494">
        <v>2024</v>
      </c>
    </row>
    <row r="485" spans="53:54" x14ac:dyDescent="0.2">
      <c r="BA485" s="493">
        <v>45313</v>
      </c>
      <c r="BB485" s="494">
        <v>2024</v>
      </c>
    </row>
    <row r="486" spans="53:54" x14ac:dyDescent="0.2">
      <c r="BA486" s="493">
        <v>45314</v>
      </c>
      <c r="BB486" s="494">
        <v>2024</v>
      </c>
    </row>
    <row r="487" spans="53:54" x14ac:dyDescent="0.2">
      <c r="BA487" s="493">
        <v>45315</v>
      </c>
      <c r="BB487" s="494">
        <v>2024</v>
      </c>
    </row>
    <row r="488" spans="53:54" x14ac:dyDescent="0.2">
      <c r="BA488" s="493">
        <v>45316</v>
      </c>
      <c r="BB488" s="494">
        <v>2024</v>
      </c>
    </row>
    <row r="489" spans="53:54" x14ac:dyDescent="0.2">
      <c r="BA489" s="493">
        <v>45317</v>
      </c>
      <c r="BB489" s="494">
        <v>2024</v>
      </c>
    </row>
    <row r="490" spans="53:54" x14ac:dyDescent="0.2">
      <c r="BA490" s="493">
        <v>45318</v>
      </c>
      <c r="BB490" s="494">
        <v>2024</v>
      </c>
    </row>
    <row r="491" spans="53:54" x14ac:dyDescent="0.2">
      <c r="BA491" s="493">
        <v>45319</v>
      </c>
      <c r="BB491" s="494">
        <v>2024</v>
      </c>
    </row>
    <row r="492" spans="53:54" x14ac:dyDescent="0.2">
      <c r="BA492" s="493">
        <v>45320</v>
      </c>
      <c r="BB492" s="494">
        <v>2024</v>
      </c>
    </row>
    <row r="493" spans="53:54" x14ac:dyDescent="0.2">
      <c r="BA493" s="493">
        <v>45321</v>
      </c>
      <c r="BB493" s="494">
        <v>2024</v>
      </c>
    </row>
    <row r="494" spans="53:54" x14ac:dyDescent="0.2">
      <c r="BA494" s="493">
        <v>45322</v>
      </c>
      <c r="BB494" s="494">
        <v>2024</v>
      </c>
    </row>
    <row r="495" spans="53:54" x14ac:dyDescent="0.2">
      <c r="BA495" s="493">
        <v>45323</v>
      </c>
      <c r="BB495" s="494">
        <v>2024</v>
      </c>
    </row>
    <row r="496" spans="53:54" x14ac:dyDescent="0.2">
      <c r="BA496" s="493">
        <v>45324</v>
      </c>
      <c r="BB496" s="494">
        <v>2024</v>
      </c>
    </row>
    <row r="497" spans="53:54" x14ac:dyDescent="0.2">
      <c r="BA497" s="493">
        <v>45325</v>
      </c>
      <c r="BB497" s="494">
        <v>2024</v>
      </c>
    </row>
    <row r="498" spans="53:54" x14ac:dyDescent="0.2">
      <c r="BA498" s="493">
        <v>45326</v>
      </c>
      <c r="BB498" s="494">
        <v>2024</v>
      </c>
    </row>
    <row r="499" spans="53:54" x14ac:dyDescent="0.2">
      <c r="BA499" s="493">
        <v>45327</v>
      </c>
      <c r="BB499" s="494">
        <v>2024</v>
      </c>
    </row>
    <row r="500" spans="53:54" x14ac:dyDescent="0.2">
      <c r="BA500" s="493">
        <v>45328</v>
      </c>
      <c r="BB500" s="494">
        <v>2024</v>
      </c>
    </row>
    <row r="501" spans="53:54" x14ac:dyDescent="0.2">
      <c r="BA501" s="493">
        <v>45329</v>
      </c>
      <c r="BB501" s="494">
        <v>2024</v>
      </c>
    </row>
    <row r="502" spans="53:54" x14ac:dyDescent="0.2">
      <c r="BA502" s="493">
        <v>45330</v>
      </c>
      <c r="BB502" s="494">
        <v>2024</v>
      </c>
    </row>
    <row r="503" spans="53:54" x14ac:dyDescent="0.2">
      <c r="BA503" s="493">
        <v>45331</v>
      </c>
      <c r="BB503" s="494">
        <v>2024</v>
      </c>
    </row>
    <row r="504" spans="53:54" x14ac:dyDescent="0.2">
      <c r="BA504" s="493">
        <v>45332</v>
      </c>
      <c r="BB504" s="494">
        <v>2024</v>
      </c>
    </row>
    <row r="505" spans="53:54" x14ac:dyDescent="0.2">
      <c r="BA505" s="493">
        <v>45333</v>
      </c>
      <c r="BB505" s="494">
        <v>2024</v>
      </c>
    </row>
    <row r="506" spans="53:54" x14ac:dyDescent="0.2">
      <c r="BA506" s="493">
        <v>45334</v>
      </c>
      <c r="BB506" s="494">
        <v>2024</v>
      </c>
    </row>
    <row r="507" spans="53:54" x14ac:dyDescent="0.2">
      <c r="BA507" s="493">
        <v>45335</v>
      </c>
      <c r="BB507" s="494">
        <v>2024</v>
      </c>
    </row>
    <row r="508" spans="53:54" x14ac:dyDescent="0.2">
      <c r="BA508" s="493">
        <v>45336</v>
      </c>
      <c r="BB508" s="494">
        <v>2024</v>
      </c>
    </row>
    <row r="509" spans="53:54" x14ac:dyDescent="0.2">
      <c r="BA509" s="493">
        <v>45337</v>
      </c>
      <c r="BB509" s="494">
        <v>2024</v>
      </c>
    </row>
    <row r="510" spans="53:54" x14ac:dyDescent="0.2">
      <c r="BA510" s="493">
        <v>45338</v>
      </c>
      <c r="BB510" s="494">
        <v>2024</v>
      </c>
    </row>
    <row r="511" spans="53:54" x14ac:dyDescent="0.2">
      <c r="BA511" s="493">
        <v>45339</v>
      </c>
      <c r="BB511" s="494">
        <v>2024</v>
      </c>
    </row>
    <row r="512" spans="53:54" x14ac:dyDescent="0.2">
      <c r="BA512" s="493">
        <v>45340</v>
      </c>
      <c r="BB512" s="494">
        <v>2024</v>
      </c>
    </row>
    <row r="513" spans="53:54" x14ac:dyDescent="0.2">
      <c r="BA513" s="493">
        <v>45341</v>
      </c>
      <c r="BB513" s="494">
        <v>2024</v>
      </c>
    </row>
    <row r="514" spans="53:54" x14ac:dyDescent="0.2">
      <c r="BA514" s="493">
        <v>45342</v>
      </c>
      <c r="BB514" s="494">
        <v>2024</v>
      </c>
    </row>
    <row r="515" spans="53:54" x14ac:dyDescent="0.2">
      <c r="BA515" s="493">
        <v>45343</v>
      </c>
      <c r="BB515" s="494">
        <v>2024</v>
      </c>
    </row>
    <row r="516" spans="53:54" x14ac:dyDescent="0.2">
      <c r="BA516" s="493">
        <v>45344</v>
      </c>
      <c r="BB516" s="494">
        <v>2024</v>
      </c>
    </row>
    <row r="517" spans="53:54" x14ac:dyDescent="0.2">
      <c r="BA517" s="493">
        <v>45345</v>
      </c>
      <c r="BB517" s="494">
        <v>2024</v>
      </c>
    </row>
    <row r="518" spans="53:54" x14ac:dyDescent="0.2">
      <c r="BA518" s="493">
        <v>45346</v>
      </c>
      <c r="BB518" s="494">
        <v>2024</v>
      </c>
    </row>
    <row r="519" spans="53:54" x14ac:dyDescent="0.2">
      <c r="BA519" s="493">
        <v>45347</v>
      </c>
      <c r="BB519" s="494">
        <v>2024</v>
      </c>
    </row>
    <row r="520" spans="53:54" x14ac:dyDescent="0.2">
      <c r="BA520" s="493">
        <v>45348</v>
      </c>
      <c r="BB520" s="494">
        <v>2024</v>
      </c>
    </row>
    <row r="521" spans="53:54" x14ac:dyDescent="0.2">
      <c r="BA521" s="493">
        <v>45349</v>
      </c>
      <c r="BB521" s="494">
        <v>2024</v>
      </c>
    </row>
    <row r="522" spans="53:54" x14ac:dyDescent="0.2">
      <c r="BA522" s="493">
        <v>45350</v>
      </c>
      <c r="BB522" s="494">
        <v>2024</v>
      </c>
    </row>
    <row r="523" spans="53:54" x14ac:dyDescent="0.2">
      <c r="BA523" s="493">
        <v>45351</v>
      </c>
      <c r="BB523" s="494">
        <v>2024</v>
      </c>
    </row>
    <row r="524" spans="53:54" x14ac:dyDescent="0.2">
      <c r="BA524" s="493">
        <v>45352</v>
      </c>
      <c r="BB524" s="494">
        <v>2024</v>
      </c>
    </row>
    <row r="525" spans="53:54" x14ac:dyDescent="0.2">
      <c r="BA525" s="493">
        <v>45353</v>
      </c>
      <c r="BB525" s="494">
        <v>2024</v>
      </c>
    </row>
    <row r="526" spans="53:54" x14ac:dyDescent="0.2">
      <c r="BA526" s="493">
        <v>45354</v>
      </c>
      <c r="BB526" s="494">
        <v>2024</v>
      </c>
    </row>
    <row r="527" spans="53:54" x14ac:dyDescent="0.2">
      <c r="BA527" s="493">
        <v>45355</v>
      </c>
      <c r="BB527" s="494">
        <v>2024</v>
      </c>
    </row>
    <row r="528" spans="53:54" x14ac:dyDescent="0.2">
      <c r="BA528" s="493">
        <v>45356</v>
      </c>
      <c r="BB528" s="494">
        <v>2024</v>
      </c>
    </row>
    <row r="529" spans="53:54" x14ac:dyDescent="0.2">
      <c r="BA529" s="493">
        <v>45357</v>
      </c>
      <c r="BB529" s="494">
        <v>2024</v>
      </c>
    </row>
    <row r="530" spans="53:54" x14ac:dyDescent="0.2">
      <c r="BA530" s="493">
        <v>45358</v>
      </c>
      <c r="BB530" s="494">
        <v>2024</v>
      </c>
    </row>
    <row r="531" spans="53:54" x14ac:dyDescent="0.2">
      <c r="BA531" s="493">
        <v>45359</v>
      </c>
      <c r="BB531" s="494">
        <v>2024</v>
      </c>
    </row>
    <row r="532" spans="53:54" x14ac:dyDescent="0.2">
      <c r="BA532" s="493">
        <v>45360</v>
      </c>
      <c r="BB532" s="494">
        <v>2024</v>
      </c>
    </row>
    <row r="533" spans="53:54" x14ac:dyDescent="0.2">
      <c r="BA533" s="493">
        <v>45361</v>
      </c>
      <c r="BB533" s="494">
        <v>2024</v>
      </c>
    </row>
    <row r="534" spans="53:54" x14ac:dyDescent="0.2">
      <c r="BA534" s="493">
        <v>45362</v>
      </c>
      <c r="BB534" s="494">
        <v>2024</v>
      </c>
    </row>
    <row r="535" spans="53:54" x14ac:dyDescent="0.2">
      <c r="BA535" s="493">
        <v>45363</v>
      </c>
      <c r="BB535" s="494">
        <v>2024</v>
      </c>
    </row>
    <row r="536" spans="53:54" x14ac:dyDescent="0.2">
      <c r="BA536" s="493">
        <v>45364</v>
      </c>
      <c r="BB536" s="494">
        <v>2024</v>
      </c>
    </row>
    <row r="537" spans="53:54" x14ac:dyDescent="0.2">
      <c r="BA537" s="493">
        <v>45365</v>
      </c>
      <c r="BB537" s="494">
        <v>2024</v>
      </c>
    </row>
    <row r="538" spans="53:54" x14ac:dyDescent="0.2">
      <c r="BA538" s="493">
        <v>45366</v>
      </c>
      <c r="BB538" s="494">
        <v>2024</v>
      </c>
    </row>
    <row r="539" spans="53:54" x14ac:dyDescent="0.2">
      <c r="BA539" s="493">
        <v>45367</v>
      </c>
      <c r="BB539" s="494">
        <v>2024</v>
      </c>
    </row>
    <row r="540" spans="53:54" x14ac:dyDescent="0.2">
      <c r="BA540" s="493">
        <v>45368</v>
      </c>
      <c r="BB540" s="494">
        <v>2024</v>
      </c>
    </row>
    <row r="541" spans="53:54" x14ac:dyDescent="0.2">
      <c r="BA541" s="493">
        <v>45369</v>
      </c>
      <c r="BB541" s="494">
        <v>2024</v>
      </c>
    </row>
    <row r="542" spans="53:54" x14ac:dyDescent="0.2">
      <c r="BA542" s="493">
        <v>45370</v>
      </c>
      <c r="BB542" s="494">
        <v>2024</v>
      </c>
    </row>
    <row r="543" spans="53:54" x14ac:dyDescent="0.2">
      <c r="BA543" s="493">
        <v>45371</v>
      </c>
      <c r="BB543" s="494">
        <v>2024</v>
      </c>
    </row>
    <row r="544" spans="53:54" x14ac:dyDescent="0.2">
      <c r="BA544" s="493">
        <v>45372</v>
      </c>
      <c r="BB544" s="494">
        <v>2024</v>
      </c>
    </row>
    <row r="545" spans="53:54" x14ac:dyDescent="0.2">
      <c r="BA545" s="493">
        <v>45373</v>
      </c>
      <c r="BB545" s="494">
        <v>2024</v>
      </c>
    </row>
    <row r="546" spans="53:54" x14ac:dyDescent="0.2">
      <c r="BA546" s="493">
        <v>45374</v>
      </c>
      <c r="BB546" s="494">
        <v>2024</v>
      </c>
    </row>
    <row r="547" spans="53:54" x14ac:dyDescent="0.2">
      <c r="BA547" s="493">
        <v>45375</v>
      </c>
      <c r="BB547" s="494">
        <v>2024</v>
      </c>
    </row>
    <row r="548" spans="53:54" x14ac:dyDescent="0.2">
      <c r="BA548" s="493">
        <v>45376</v>
      </c>
      <c r="BB548" s="494">
        <v>2024</v>
      </c>
    </row>
    <row r="549" spans="53:54" x14ac:dyDescent="0.2">
      <c r="BA549" s="493">
        <v>45377</v>
      </c>
      <c r="BB549" s="494">
        <v>2024</v>
      </c>
    </row>
    <row r="550" spans="53:54" x14ac:dyDescent="0.2">
      <c r="BA550" s="493">
        <v>45378</v>
      </c>
      <c r="BB550" s="494">
        <v>2024</v>
      </c>
    </row>
    <row r="551" spans="53:54" x14ac:dyDescent="0.2">
      <c r="BA551" s="493">
        <v>45379</v>
      </c>
      <c r="BB551" s="494">
        <v>2024</v>
      </c>
    </row>
    <row r="552" spans="53:54" x14ac:dyDescent="0.2">
      <c r="BA552" s="493">
        <v>45380</v>
      </c>
      <c r="BB552" s="494">
        <v>2024</v>
      </c>
    </row>
    <row r="553" spans="53:54" x14ac:dyDescent="0.2">
      <c r="BA553" s="493">
        <v>45381</v>
      </c>
      <c r="BB553" s="494">
        <v>2024</v>
      </c>
    </row>
    <row r="554" spans="53:54" x14ac:dyDescent="0.2">
      <c r="BA554" s="493">
        <v>45382</v>
      </c>
      <c r="BB554" s="494">
        <v>2024</v>
      </c>
    </row>
    <row r="555" spans="53:54" x14ac:dyDescent="0.2">
      <c r="BA555" s="493">
        <v>45383</v>
      </c>
      <c r="BB555" s="494">
        <v>2024</v>
      </c>
    </row>
    <row r="556" spans="53:54" x14ac:dyDescent="0.2">
      <c r="BA556" s="493">
        <v>45384</v>
      </c>
      <c r="BB556" s="494">
        <v>2024</v>
      </c>
    </row>
    <row r="557" spans="53:54" x14ac:dyDescent="0.2">
      <c r="BA557" s="493">
        <v>45385</v>
      </c>
      <c r="BB557" s="494">
        <v>2024</v>
      </c>
    </row>
    <row r="558" spans="53:54" x14ac:dyDescent="0.2">
      <c r="BA558" s="493">
        <v>45386</v>
      </c>
      <c r="BB558" s="494">
        <v>2024</v>
      </c>
    </row>
    <row r="559" spans="53:54" x14ac:dyDescent="0.2">
      <c r="BA559" s="493">
        <v>45387</v>
      </c>
      <c r="BB559" s="494">
        <v>2024</v>
      </c>
    </row>
    <row r="560" spans="53:54" x14ac:dyDescent="0.2">
      <c r="BA560" s="493">
        <v>45388</v>
      </c>
      <c r="BB560" s="494">
        <v>2024</v>
      </c>
    </row>
    <row r="561" spans="53:54" x14ac:dyDescent="0.2">
      <c r="BA561" s="493">
        <v>45389</v>
      </c>
      <c r="BB561" s="494">
        <v>2024</v>
      </c>
    </row>
    <row r="562" spans="53:54" x14ac:dyDescent="0.2">
      <c r="BA562" s="493">
        <v>45390</v>
      </c>
      <c r="BB562" s="494">
        <v>2024</v>
      </c>
    </row>
    <row r="563" spans="53:54" x14ac:dyDescent="0.2">
      <c r="BA563" s="493">
        <v>45391</v>
      </c>
      <c r="BB563" s="494">
        <v>2024</v>
      </c>
    </row>
    <row r="564" spans="53:54" x14ac:dyDescent="0.2">
      <c r="BA564" s="493">
        <v>45392</v>
      </c>
      <c r="BB564" s="494">
        <v>2024</v>
      </c>
    </row>
    <row r="565" spans="53:54" x14ac:dyDescent="0.2">
      <c r="BA565" s="493">
        <v>45393</v>
      </c>
      <c r="BB565" s="494">
        <v>2024</v>
      </c>
    </row>
    <row r="566" spans="53:54" x14ac:dyDescent="0.2">
      <c r="BA566" s="493">
        <v>45394</v>
      </c>
      <c r="BB566" s="494">
        <v>2024</v>
      </c>
    </row>
    <row r="567" spans="53:54" x14ac:dyDescent="0.2">
      <c r="BA567" s="493">
        <v>45395</v>
      </c>
      <c r="BB567" s="494">
        <v>2024</v>
      </c>
    </row>
    <row r="568" spans="53:54" x14ac:dyDescent="0.2">
      <c r="BA568" s="493">
        <v>45396</v>
      </c>
      <c r="BB568" s="494">
        <v>2024</v>
      </c>
    </row>
    <row r="569" spans="53:54" x14ac:dyDescent="0.2">
      <c r="BA569" s="493">
        <v>45397</v>
      </c>
      <c r="BB569" s="494">
        <v>2024</v>
      </c>
    </row>
    <row r="570" spans="53:54" x14ac:dyDescent="0.2">
      <c r="BA570" s="493">
        <v>45398</v>
      </c>
      <c r="BB570" s="494">
        <v>2024</v>
      </c>
    </row>
    <row r="571" spans="53:54" x14ac:dyDescent="0.2">
      <c r="BA571" s="493">
        <v>45399</v>
      </c>
      <c r="BB571" s="494">
        <v>2024</v>
      </c>
    </row>
    <row r="572" spans="53:54" x14ac:dyDescent="0.2">
      <c r="BA572" s="493">
        <v>45400</v>
      </c>
      <c r="BB572" s="494">
        <v>2024</v>
      </c>
    </row>
    <row r="573" spans="53:54" x14ac:dyDescent="0.2">
      <c r="BA573" s="493">
        <v>45401</v>
      </c>
      <c r="BB573" s="494">
        <v>2024</v>
      </c>
    </row>
    <row r="574" spans="53:54" x14ac:dyDescent="0.2">
      <c r="BA574" s="493">
        <v>45402</v>
      </c>
      <c r="BB574" s="494">
        <v>2024</v>
      </c>
    </row>
    <row r="575" spans="53:54" x14ac:dyDescent="0.2">
      <c r="BA575" s="493">
        <v>45403</v>
      </c>
      <c r="BB575" s="494">
        <v>2024</v>
      </c>
    </row>
    <row r="576" spans="53:54" x14ac:dyDescent="0.2">
      <c r="BA576" s="493">
        <v>45404</v>
      </c>
      <c r="BB576" s="494">
        <v>2024</v>
      </c>
    </row>
    <row r="577" spans="53:54" x14ac:dyDescent="0.2">
      <c r="BA577" s="493">
        <v>45405</v>
      </c>
      <c r="BB577" s="494">
        <v>2024</v>
      </c>
    </row>
    <row r="578" spans="53:54" x14ac:dyDescent="0.2">
      <c r="BA578" s="493">
        <v>45406</v>
      </c>
      <c r="BB578" s="494">
        <v>2024</v>
      </c>
    </row>
    <row r="579" spans="53:54" x14ac:dyDescent="0.2">
      <c r="BA579" s="493">
        <v>45407</v>
      </c>
      <c r="BB579" s="494">
        <v>2024</v>
      </c>
    </row>
    <row r="580" spans="53:54" x14ac:dyDescent="0.2">
      <c r="BA580" s="493">
        <v>45408</v>
      </c>
      <c r="BB580" s="494">
        <v>2024</v>
      </c>
    </row>
    <row r="581" spans="53:54" x14ac:dyDescent="0.2">
      <c r="BA581" s="493">
        <v>45409</v>
      </c>
      <c r="BB581" s="494">
        <v>2024</v>
      </c>
    </row>
    <row r="582" spans="53:54" x14ac:dyDescent="0.2">
      <c r="BA582" s="493">
        <v>45410</v>
      </c>
      <c r="BB582" s="494">
        <v>2024</v>
      </c>
    </row>
    <row r="583" spans="53:54" x14ac:dyDescent="0.2">
      <c r="BA583" s="493">
        <v>45411</v>
      </c>
      <c r="BB583" s="494">
        <v>2024</v>
      </c>
    </row>
    <row r="584" spans="53:54" x14ac:dyDescent="0.2">
      <c r="BA584" s="493">
        <v>45412</v>
      </c>
      <c r="BB584" s="494">
        <v>2024</v>
      </c>
    </row>
    <row r="585" spans="53:54" x14ac:dyDescent="0.2">
      <c r="BA585" s="493">
        <v>45413</v>
      </c>
      <c r="BB585" s="494">
        <v>2024</v>
      </c>
    </row>
    <row r="586" spans="53:54" x14ac:dyDescent="0.2">
      <c r="BA586" s="493">
        <v>45414</v>
      </c>
      <c r="BB586" s="494">
        <v>2024</v>
      </c>
    </row>
    <row r="587" spans="53:54" x14ac:dyDescent="0.2">
      <c r="BA587" s="493">
        <v>45415</v>
      </c>
      <c r="BB587" s="494">
        <v>2024</v>
      </c>
    </row>
    <row r="588" spans="53:54" x14ac:dyDescent="0.2">
      <c r="BA588" s="493">
        <v>45416</v>
      </c>
      <c r="BB588" s="494">
        <v>2024</v>
      </c>
    </row>
    <row r="589" spans="53:54" x14ac:dyDescent="0.2">
      <c r="BA589" s="493">
        <v>45417</v>
      </c>
      <c r="BB589" s="494">
        <v>2024</v>
      </c>
    </row>
    <row r="590" spans="53:54" x14ac:dyDescent="0.2">
      <c r="BA590" s="493">
        <v>45418</v>
      </c>
      <c r="BB590" s="494">
        <v>2024</v>
      </c>
    </row>
    <row r="591" spans="53:54" x14ac:dyDescent="0.2">
      <c r="BA591" s="493">
        <v>45419</v>
      </c>
      <c r="BB591" s="494">
        <v>2024</v>
      </c>
    </row>
    <row r="592" spans="53:54" x14ac:dyDescent="0.2">
      <c r="BA592" s="493">
        <v>45420</v>
      </c>
      <c r="BB592" s="494">
        <v>2024</v>
      </c>
    </row>
    <row r="593" spans="53:54" x14ac:dyDescent="0.2">
      <c r="BA593" s="493">
        <v>45421</v>
      </c>
      <c r="BB593" s="494">
        <v>2024</v>
      </c>
    </row>
    <row r="594" spans="53:54" x14ac:dyDescent="0.2">
      <c r="BA594" s="493">
        <v>45422</v>
      </c>
      <c r="BB594" s="494">
        <v>2024</v>
      </c>
    </row>
    <row r="595" spans="53:54" x14ac:dyDescent="0.2">
      <c r="BA595" s="493">
        <v>45423</v>
      </c>
      <c r="BB595" s="494">
        <v>2024</v>
      </c>
    </row>
    <row r="596" spans="53:54" x14ac:dyDescent="0.2">
      <c r="BA596" s="493">
        <v>45424</v>
      </c>
      <c r="BB596" s="494">
        <v>2024</v>
      </c>
    </row>
    <row r="597" spans="53:54" x14ac:dyDescent="0.2">
      <c r="BA597" s="493">
        <v>45425</v>
      </c>
      <c r="BB597" s="494">
        <v>2024</v>
      </c>
    </row>
    <row r="598" spans="53:54" x14ac:dyDescent="0.2">
      <c r="BA598" s="493">
        <v>45426</v>
      </c>
      <c r="BB598" s="494">
        <v>2024</v>
      </c>
    </row>
    <row r="599" spans="53:54" x14ac:dyDescent="0.2">
      <c r="BA599" s="493">
        <v>45427</v>
      </c>
      <c r="BB599" s="494">
        <v>2024</v>
      </c>
    </row>
    <row r="600" spans="53:54" x14ac:dyDescent="0.2">
      <c r="BA600" s="493">
        <v>45428</v>
      </c>
      <c r="BB600" s="494">
        <v>2024</v>
      </c>
    </row>
    <row r="601" spans="53:54" x14ac:dyDescent="0.2">
      <c r="BA601" s="493">
        <v>45429</v>
      </c>
      <c r="BB601" s="494">
        <v>2024</v>
      </c>
    </row>
    <row r="602" spans="53:54" x14ac:dyDescent="0.2">
      <c r="BA602" s="493">
        <v>45430</v>
      </c>
      <c r="BB602" s="494">
        <v>2024</v>
      </c>
    </row>
    <row r="603" spans="53:54" x14ac:dyDescent="0.2">
      <c r="BA603" s="493">
        <v>45431</v>
      </c>
      <c r="BB603" s="494">
        <v>2024</v>
      </c>
    </row>
    <row r="604" spans="53:54" x14ac:dyDescent="0.2">
      <c r="BA604" s="493">
        <v>45432</v>
      </c>
      <c r="BB604" s="494">
        <v>2024</v>
      </c>
    </row>
    <row r="605" spans="53:54" x14ac:dyDescent="0.2">
      <c r="BA605" s="493">
        <v>45433</v>
      </c>
      <c r="BB605" s="494">
        <v>2024</v>
      </c>
    </row>
    <row r="606" spans="53:54" x14ac:dyDescent="0.2">
      <c r="BA606" s="493">
        <v>45434</v>
      </c>
      <c r="BB606" s="494">
        <v>2024</v>
      </c>
    </row>
    <row r="607" spans="53:54" x14ac:dyDescent="0.2">
      <c r="BA607" s="493">
        <v>45435</v>
      </c>
      <c r="BB607" s="494">
        <v>2024</v>
      </c>
    </row>
    <row r="608" spans="53:54" x14ac:dyDescent="0.2">
      <c r="BA608" s="493">
        <v>45436</v>
      </c>
      <c r="BB608" s="494">
        <v>2024</v>
      </c>
    </row>
    <row r="609" spans="53:54" x14ac:dyDescent="0.2">
      <c r="BA609" s="493">
        <v>45437</v>
      </c>
      <c r="BB609" s="494">
        <v>2024</v>
      </c>
    </row>
    <row r="610" spans="53:54" x14ac:dyDescent="0.2">
      <c r="BA610" s="493">
        <v>45438</v>
      </c>
      <c r="BB610" s="494">
        <v>2024</v>
      </c>
    </row>
    <row r="611" spans="53:54" x14ac:dyDescent="0.2">
      <c r="BA611" s="493">
        <v>45439</v>
      </c>
      <c r="BB611" s="494">
        <v>2024</v>
      </c>
    </row>
    <row r="612" spans="53:54" x14ac:dyDescent="0.2">
      <c r="BA612" s="493">
        <v>45440</v>
      </c>
      <c r="BB612" s="494">
        <v>2024</v>
      </c>
    </row>
    <row r="613" spans="53:54" x14ac:dyDescent="0.2">
      <c r="BA613" s="493">
        <v>45441</v>
      </c>
      <c r="BB613" s="494">
        <v>2024</v>
      </c>
    </row>
    <row r="614" spans="53:54" x14ac:dyDescent="0.2">
      <c r="BA614" s="493">
        <v>45442</v>
      </c>
      <c r="BB614" s="494">
        <v>2024</v>
      </c>
    </row>
    <row r="615" spans="53:54" x14ac:dyDescent="0.2">
      <c r="BA615" s="493">
        <v>45443</v>
      </c>
      <c r="BB615" s="494">
        <v>2024</v>
      </c>
    </row>
    <row r="616" spans="53:54" x14ac:dyDescent="0.2">
      <c r="BA616" s="493">
        <v>45444</v>
      </c>
      <c r="BB616" s="494">
        <v>2024</v>
      </c>
    </row>
    <row r="617" spans="53:54" x14ac:dyDescent="0.2">
      <c r="BA617" s="493">
        <v>45445</v>
      </c>
      <c r="BB617" s="494">
        <v>2024</v>
      </c>
    </row>
    <row r="618" spans="53:54" x14ac:dyDescent="0.2">
      <c r="BA618" s="493">
        <v>45446</v>
      </c>
      <c r="BB618" s="494">
        <v>2024</v>
      </c>
    </row>
    <row r="619" spans="53:54" x14ac:dyDescent="0.2">
      <c r="BA619" s="493">
        <v>45447</v>
      </c>
      <c r="BB619" s="494">
        <v>2024</v>
      </c>
    </row>
    <row r="620" spans="53:54" x14ac:dyDescent="0.2">
      <c r="BA620" s="493">
        <v>45448</v>
      </c>
      <c r="BB620" s="494">
        <v>2024</v>
      </c>
    </row>
    <row r="621" spans="53:54" x14ac:dyDescent="0.2">
      <c r="BA621" s="493">
        <v>45449</v>
      </c>
      <c r="BB621" s="494">
        <v>2024</v>
      </c>
    </row>
    <row r="622" spans="53:54" x14ac:dyDescent="0.2">
      <c r="BA622" s="493">
        <v>45450</v>
      </c>
      <c r="BB622" s="494">
        <v>2024</v>
      </c>
    </row>
    <row r="623" spans="53:54" x14ac:dyDescent="0.2">
      <c r="BA623" s="493">
        <v>45451</v>
      </c>
      <c r="BB623" s="494">
        <v>2024</v>
      </c>
    </row>
    <row r="624" spans="53:54" x14ac:dyDescent="0.2">
      <c r="BA624" s="493">
        <v>45452</v>
      </c>
      <c r="BB624" s="494">
        <v>2024</v>
      </c>
    </row>
    <row r="625" spans="53:54" x14ac:dyDescent="0.2">
      <c r="BA625" s="493">
        <v>45453</v>
      </c>
      <c r="BB625" s="494">
        <v>2024</v>
      </c>
    </row>
    <row r="626" spans="53:54" x14ac:dyDescent="0.2">
      <c r="BA626" s="493">
        <v>45454</v>
      </c>
      <c r="BB626" s="494">
        <v>2024</v>
      </c>
    </row>
    <row r="627" spans="53:54" x14ac:dyDescent="0.2">
      <c r="BA627" s="493">
        <v>45455</v>
      </c>
      <c r="BB627" s="494">
        <v>2024</v>
      </c>
    </row>
    <row r="628" spans="53:54" x14ac:dyDescent="0.2">
      <c r="BA628" s="493">
        <v>45456</v>
      </c>
      <c r="BB628" s="494">
        <v>2024</v>
      </c>
    </row>
    <row r="629" spans="53:54" x14ac:dyDescent="0.2">
      <c r="BA629" s="493">
        <v>45457</v>
      </c>
      <c r="BB629" s="494">
        <v>2024</v>
      </c>
    </row>
    <row r="630" spans="53:54" x14ac:dyDescent="0.2">
      <c r="BA630" s="493">
        <v>45458</v>
      </c>
      <c r="BB630" s="494">
        <v>2024</v>
      </c>
    </row>
    <row r="631" spans="53:54" x14ac:dyDescent="0.2">
      <c r="BA631" s="493">
        <v>45459</v>
      </c>
      <c r="BB631" s="494">
        <v>2024</v>
      </c>
    </row>
    <row r="632" spans="53:54" x14ac:dyDescent="0.2">
      <c r="BA632" s="493">
        <v>45460</v>
      </c>
      <c r="BB632" s="494">
        <v>2024</v>
      </c>
    </row>
    <row r="633" spans="53:54" x14ac:dyDescent="0.2">
      <c r="BA633" s="493">
        <v>45461</v>
      </c>
      <c r="BB633" s="494">
        <v>2024</v>
      </c>
    </row>
    <row r="634" spans="53:54" x14ac:dyDescent="0.2">
      <c r="BA634" s="493">
        <v>45462</v>
      </c>
      <c r="BB634" s="494">
        <v>2024</v>
      </c>
    </row>
    <row r="635" spans="53:54" x14ac:dyDescent="0.2">
      <c r="BA635" s="493">
        <v>45463</v>
      </c>
      <c r="BB635" s="494">
        <v>2024</v>
      </c>
    </row>
    <row r="636" spans="53:54" x14ac:dyDescent="0.2">
      <c r="BA636" s="493">
        <v>45464</v>
      </c>
      <c r="BB636" s="494">
        <v>2024</v>
      </c>
    </row>
    <row r="637" spans="53:54" x14ac:dyDescent="0.2">
      <c r="BA637" s="493">
        <v>45465</v>
      </c>
      <c r="BB637" s="494">
        <v>2024</v>
      </c>
    </row>
    <row r="638" spans="53:54" x14ac:dyDescent="0.2">
      <c r="BA638" s="493">
        <v>45466</v>
      </c>
      <c r="BB638" s="494">
        <v>2024</v>
      </c>
    </row>
    <row r="639" spans="53:54" x14ac:dyDescent="0.2">
      <c r="BA639" s="493">
        <v>45467</v>
      </c>
      <c r="BB639" s="494">
        <v>2024</v>
      </c>
    </row>
    <row r="640" spans="53:54" x14ac:dyDescent="0.2">
      <c r="BA640" s="493">
        <v>45468</v>
      </c>
      <c r="BB640" s="494">
        <v>2024</v>
      </c>
    </row>
    <row r="641" spans="53:54" x14ac:dyDescent="0.2">
      <c r="BA641" s="493">
        <v>45469</v>
      </c>
      <c r="BB641" s="494">
        <v>2024</v>
      </c>
    </row>
    <row r="642" spans="53:54" x14ac:dyDescent="0.2">
      <c r="BA642" s="493">
        <v>45470</v>
      </c>
      <c r="BB642" s="494">
        <v>2024</v>
      </c>
    </row>
    <row r="643" spans="53:54" x14ac:dyDescent="0.2">
      <c r="BA643" s="493">
        <v>45471</v>
      </c>
      <c r="BB643" s="494">
        <v>2024</v>
      </c>
    </row>
    <row r="644" spans="53:54" x14ac:dyDescent="0.2">
      <c r="BA644" s="493">
        <v>45472</v>
      </c>
      <c r="BB644" s="494">
        <v>2024</v>
      </c>
    </row>
    <row r="645" spans="53:54" x14ac:dyDescent="0.2">
      <c r="BA645" s="493">
        <v>45473</v>
      </c>
      <c r="BB645" s="494">
        <v>2024</v>
      </c>
    </row>
    <row r="646" spans="53:54" x14ac:dyDescent="0.2">
      <c r="BA646" s="493">
        <v>45474</v>
      </c>
      <c r="BB646" s="494">
        <v>2024</v>
      </c>
    </row>
    <row r="647" spans="53:54" x14ac:dyDescent="0.2">
      <c r="BA647" s="493">
        <v>45475</v>
      </c>
      <c r="BB647" s="494">
        <v>2024</v>
      </c>
    </row>
    <row r="648" spans="53:54" x14ac:dyDescent="0.2">
      <c r="BA648" s="493">
        <v>45476</v>
      </c>
      <c r="BB648" s="494">
        <v>2024</v>
      </c>
    </row>
    <row r="649" spans="53:54" x14ac:dyDescent="0.2">
      <c r="BA649" s="493">
        <v>45477</v>
      </c>
      <c r="BB649" s="494">
        <v>2024</v>
      </c>
    </row>
    <row r="650" spans="53:54" x14ac:dyDescent="0.2">
      <c r="BA650" s="493">
        <v>45478</v>
      </c>
      <c r="BB650" s="494">
        <v>2024</v>
      </c>
    </row>
    <row r="651" spans="53:54" x14ac:dyDescent="0.2">
      <c r="BA651" s="493">
        <v>45479</v>
      </c>
      <c r="BB651" s="494">
        <v>2024</v>
      </c>
    </row>
    <row r="652" spans="53:54" x14ac:dyDescent="0.2">
      <c r="BA652" s="493">
        <v>45480</v>
      </c>
      <c r="BB652" s="494">
        <v>2024</v>
      </c>
    </row>
    <row r="653" spans="53:54" x14ac:dyDescent="0.2">
      <c r="BA653" s="493">
        <v>45481</v>
      </c>
      <c r="BB653" s="494">
        <v>2024</v>
      </c>
    </row>
    <row r="654" spans="53:54" x14ac:dyDescent="0.2">
      <c r="BA654" s="493">
        <v>45482</v>
      </c>
      <c r="BB654" s="494">
        <v>2024</v>
      </c>
    </row>
    <row r="655" spans="53:54" x14ac:dyDescent="0.2">
      <c r="BA655" s="493">
        <v>45483</v>
      </c>
      <c r="BB655" s="494">
        <v>2024</v>
      </c>
    </row>
    <row r="656" spans="53:54" x14ac:dyDescent="0.2">
      <c r="BA656" s="493">
        <v>45484</v>
      </c>
      <c r="BB656" s="494">
        <v>2024</v>
      </c>
    </row>
    <row r="657" spans="53:54" x14ac:dyDescent="0.2">
      <c r="BA657" s="493">
        <v>45485</v>
      </c>
      <c r="BB657" s="494">
        <v>2024</v>
      </c>
    </row>
    <row r="658" spans="53:54" x14ac:dyDescent="0.2">
      <c r="BA658" s="493">
        <v>45486</v>
      </c>
      <c r="BB658" s="494">
        <v>2024</v>
      </c>
    </row>
    <row r="659" spans="53:54" x14ac:dyDescent="0.2">
      <c r="BA659" s="493">
        <v>45487</v>
      </c>
      <c r="BB659" s="494">
        <v>2024</v>
      </c>
    </row>
    <row r="660" spans="53:54" x14ac:dyDescent="0.2">
      <c r="BA660" s="493">
        <v>45488</v>
      </c>
      <c r="BB660" s="494">
        <v>2024</v>
      </c>
    </row>
    <row r="661" spans="53:54" x14ac:dyDescent="0.2">
      <c r="BA661" s="493">
        <v>45489</v>
      </c>
      <c r="BB661" s="494">
        <v>2024</v>
      </c>
    </row>
    <row r="662" spans="53:54" x14ac:dyDescent="0.2">
      <c r="BA662" s="493">
        <v>45490</v>
      </c>
      <c r="BB662" s="494">
        <v>2024</v>
      </c>
    </row>
    <row r="663" spans="53:54" x14ac:dyDescent="0.2">
      <c r="BA663" s="493">
        <v>45491</v>
      </c>
      <c r="BB663" s="494">
        <v>2024</v>
      </c>
    </row>
    <row r="664" spans="53:54" x14ac:dyDescent="0.2">
      <c r="BA664" s="493">
        <v>45492</v>
      </c>
      <c r="BB664" s="494">
        <v>2024</v>
      </c>
    </row>
    <row r="665" spans="53:54" x14ac:dyDescent="0.2">
      <c r="BA665" s="493">
        <v>45493</v>
      </c>
      <c r="BB665" s="494">
        <v>2024</v>
      </c>
    </row>
    <row r="666" spans="53:54" x14ac:dyDescent="0.2">
      <c r="BA666" s="493">
        <v>45494</v>
      </c>
      <c r="BB666" s="494">
        <v>2024</v>
      </c>
    </row>
    <row r="667" spans="53:54" x14ac:dyDescent="0.2">
      <c r="BA667" s="493">
        <v>45495</v>
      </c>
      <c r="BB667" s="494">
        <v>2024</v>
      </c>
    </row>
    <row r="668" spans="53:54" x14ac:dyDescent="0.2">
      <c r="BA668" s="493">
        <v>45496</v>
      </c>
      <c r="BB668" s="494">
        <v>2024</v>
      </c>
    </row>
    <row r="669" spans="53:54" x14ac:dyDescent="0.2">
      <c r="BA669" s="493">
        <v>45497</v>
      </c>
      <c r="BB669" s="494">
        <v>2024</v>
      </c>
    </row>
    <row r="670" spans="53:54" x14ac:dyDescent="0.2">
      <c r="BA670" s="493">
        <v>45498</v>
      </c>
      <c r="BB670" s="494">
        <v>2024</v>
      </c>
    </row>
    <row r="671" spans="53:54" x14ac:dyDescent="0.2">
      <c r="BA671" s="493">
        <v>45499</v>
      </c>
      <c r="BB671" s="494">
        <v>2024</v>
      </c>
    </row>
    <row r="672" spans="53:54" x14ac:dyDescent="0.2">
      <c r="BA672" s="493">
        <v>45500</v>
      </c>
      <c r="BB672" s="494">
        <v>2024</v>
      </c>
    </row>
    <row r="673" spans="53:54" x14ac:dyDescent="0.2">
      <c r="BA673" s="493">
        <v>45501</v>
      </c>
      <c r="BB673" s="494">
        <v>2024</v>
      </c>
    </row>
    <row r="674" spans="53:54" x14ac:dyDescent="0.2">
      <c r="BA674" s="493">
        <v>45502</v>
      </c>
      <c r="BB674" s="494">
        <v>2024</v>
      </c>
    </row>
    <row r="675" spans="53:54" x14ac:dyDescent="0.2">
      <c r="BA675" s="493">
        <v>45503</v>
      </c>
      <c r="BB675" s="494">
        <v>2024</v>
      </c>
    </row>
    <row r="676" spans="53:54" x14ac:dyDescent="0.2">
      <c r="BA676" s="493">
        <v>45504</v>
      </c>
      <c r="BB676" s="494">
        <v>2024</v>
      </c>
    </row>
    <row r="677" spans="53:54" x14ac:dyDescent="0.2">
      <c r="BA677" s="493">
        <v>45505</v>
      </c>
      <c r="BB677" s="494">
        <v>2024</v>
      </c>
    </row>
    <row r="678" spans="53:54" x14ac:dyDescent="0.2">
      <c r="BA678" s="493">
        <v>45506</v>
      </c>
      <c r="BB678" s="494">
        <v>2024</v>
      </c>
    </row>
    <row r="679" spans="53:54" x14ac:dyDescent="0.2">
      <c r="BA679" s="493">
        <v>45507</v>
      </c>
      <c r="BB679" s="494">
        <v>2024</v>
      </c>
    </row>
    <row r="680" spans="53:54" x14ac:dyDescent="0.2">
      <c r="BA680" s="493">
        <v>45508</v>
      </c>
      <c r="BB680" s="494">
        <v>2024</v>
      </c>
    </row>
    <row r="681" spans="53:54" x14ac:dyDescent="0.2">
      <c r="BA681" s="493">
        <v>45509</v>
      </c>
      <c r="BB681" s="494">
        <v>2024</v>
      </c>
    </row>
    <row r="682" spans="53:54" x14ac:dyDescent="0.2">
      <c r="BA682" s="493">
        <v>45510</v>
      </c>
      <c r="BB682" s="494">
        <v>2024</v>
      </c>
    </row>
    <row r="683" spans="53:54" x14ac:dyDescent="0.2">
      <c r="BA683" s="493">
        <v>45511</v>
      </c>
      <c r="BB683" s="494">
        <v>2024</v>
      </c>
    </row>
    <row r="684" spans="53:54" x14ac:dyDescent="0.2">
      <c r="BA684" s="493">
        <v>45512</v>
      </c>
      <c r="BB684" s="494">
        <v>2024</v>
      </c>
    </row>
    <row r="685" spans="53:54" x14ac:dyDescent="0.2">
      <c r="BA685" s="493">
        <v>45513</v>
      </c>
      <c r="BB685" s="494">
        <v>2024</v>
      </c>
    </row>
    <row r="686" spans="53:54" x14ac:dyDescent="0.2">
      <c r="BA686" s="493">
        <v>45514</v>
      </c>
      <c r="BB686" s="494">
        <v>2024</v>
      </c>
    </row>
    <row r="687" spans="53:54" x14ac:dyDescent="0.2">
      <c r="BA687" s="493">
        <v>45515</v>
      </c>
      <c r="BB687" s="494">
        <v>2024</v>
      </c>
    </row>
    <row r="688" spans="53:54" x14ac:dyDescent="0.2">
      <c r="BA688" s="493">
        <v>45516</v>
      </c>
      <c r="BB688" s="494">
        <v>2024</v>
      </c>
    </row>
    <row r="689" spans="53:54" x14ac:dyDescent="0.2">
      <c r="BA689" s="493">
        <v>45517</v>
      </c>
      <c r="BB689" s="494">
        <v>2024</v>
      </c>
    </row>
    <row r="690" spans="53:54" x14ac:dyDescent="0.2">
      <c r="BA690" s="493">
        <v>45518</v>
      </c>
      <c r="BB690" s="494">
        <v>2024</v>
      </c>
    </row>
    <row r="691" spans="53:54" x14ac:dyDescent="0.2">
      <c r="BA691" s="493">
        <v>45519</v>
      </c>
      <c r="BB691" s="494">
        <v>2024</v>
      </c>
    </row>
    <row r="692" spans="53:54" x14ac:dyDescent="0.2">
      <c r="BA692" s="493">
        <v>45520</v>
      </c>
      <c r="BB692" s="494">
        <v>2024</v>
      </c>
    </row>
    <row r="693" spans="53:54" x14ac:dyDescent="0.2">
      <c r="BA693" s="493">
        <v>45521</v>
      </c>
      <c r="BB693" s="494">
        <v>2024</v>
      </c>
    </row>
    <row r="694" spans="53:54" x14ac:dyDescent="0.2">
      <c r="BA694" s="493">
        <v>45522</v>
      </c>
      <c r="BB694" s="494">
        <v>2024</v>
      </c>
    </row>
    <row r="695" spans="53:54" x14ac:dyDescent="0.2">
      <c r="BA695" s="493">
        <v>45523</v>
      </c>
      <c r="BB695" s="494">
        <v>2024</v>
      </c>
    </row>
    <row r="696" spans="53:54" x14ac:dyDescent="0.2">
      <c r="BA696" s="493">
        <v>45524</v>
      </c>
      <c r="BB696" s="494">
        <v>2024</v>
      </c>
    </row>
    <row r="697" spans="53:54" x14ac:dyDescent="0.2">
      <c r="BA697" s="493">
        <v>45525</v>
      </c>
      <c r="BB697" s="494">
        <v>2024</v>
      </c>
    </row>
    <row r="698" spans="53:54" x14ac:dyDescent="0.2">
      <c r="BA698" s="493">
        <v>45526</v>
      </c>
      <c r="BB698" s="494">
        <v>2024</v>
      </c>
    </row>
    <row r="699" spans="53:54" x14ac:dyDescent="0.2">
      <c r="BA699" s="493">
        <v>45527</v>
      </c>
      <c r="BB699" s="494">
        <v>2024</v>
      </c>
    </row>
    <row r="700" spans="53:54" x14ac:dyDescent="0.2">
      <c r="BA700" s="493">
        <v>45528</v>
      </c>
      <c r="BB700" s="494">
        <v>2024</v>
      </c>
    </row>
    <row r="701" spans="53:54" x14ac:dyDescent="0.2">
      <c r="BA701" s="493">
        <v>45529</v>
      </c>
      <c r="BB701" s="494">
        <v>2024</v>
      </c>
    </row>
    <row r="702" spans="53:54" x14ac:dyDescent="0.2">
      <c r="BA702" s="493">
        <v>45530</v>
      </c>
      <c r="BB702" s="494">
        <v>2024</v>
      </c>
    </row>
    <row r="703" spans="53:54" x14ac:dyDescent="0.2">
      <c r="BA703" s="493">
        <v>45531</v>
      </c>
      <c r="BB703" s="494">
        <v>2024</v>
      </c>
    </row>
    <row r="704" spans="53:54" x14ac:dyDescent="0.2">
      <c r="BA704" s="493">
        <v>45532</v>
      </c>
      <c r="BB704" s="494">
        <v>2024</v>
      </c>
    </row>
    <row r="705" spans="53:54" x14ac:dyDescent="0.2">
      <c r="BA705" s="493">
        <v>45533</v>
      </c>
      <c r="BB705" s="494">
        <v>2024</v>
      </c>
    </row>
    <row r="706" spans="53:54" x14ac:dyDescent="0.2">
      <c r="BA706" s="493">
        <v>45534</v>
      </c>
      <c r="BB706" s="494">
        <v>2024</v>
      </c>
    </row>
    <row r="707" spans="53:54" x14ac:dyDescent="0.2">
      <c r="BA707" s="493">
        <v>45535</v>
      </c>
      <c r="BB707" s="494">
        <v>2024</v>
      </c>
    </row>
    <row r="708" spans="53:54" x14ac:dyDescent="0.2">
      <c r="BA708" s="493">
        <v>45536</v>
      </c>
      <c r="BB708" s="494">
        <v>2024</v>
      </c>
    </row>
    <row r="709" spans="53:54" x14ac:dyDescent="0.2">
      <c r="BA709" s="493">
        <v>45537</v>
      </c>
      <c r="BB709" s="494">
        <v>2024</v>
      </c>
    </row>
    <row r="710" spans="53:54" x14ac:dyDescent="0.2">
      <c r="BA710" s="493">
        <v>45538</v>
      </c>
      <c r="BB710" s="494">
        <v>2024</v>
      </c>
    </row>
    <row r="711" spans="53:54" x14ac:dyDescent="0.2">
      <c r="BA711" s="493">
        <v>45539</v>
      </c>
      <c r="BB711" s="494">
        <v>2024</v>
      </c>
    </row>
    <row r="712" spans="53:54" x14ac:dyDescent="0.2">
      <c r="BA712" s="493">
        <v>45540</v>
      </c>
      <c r="BB712" s="494">
        <v>2024</v>
      </c>
    </row>
    <row r="713" spans="53:54" x14ac:dyDescent="0.2">
      <c r="BA713" s="493">
        <v>45541</v>
      </c>
      <c r="BB713" s="494">
        <v>2024</v>
      </c>
    </row>
    <row r="714" spans="53:54" x14ac:dyDescent="0.2">
      <c r="BA714" s="493">
        <v>45542</v>
      </c>
      <c r="BB714" s="494">
        <v>2024</v>
      </c>
    </row>
    <row r="715" spans="53:54" x14ac:dyDescent="0.2">
      <c r="BA715" s="493">
        <v>45543</v>
      </c>
      <c r="BB715" s="494">
        <v>2024</v>
      </c>
    </row>
    <row r="716" spans="53:54" x14ac:dyDescent="0.2">
      <c r="BA716" s="493">
        <v>45544</v>
      </c>
      <c r="BB716" s="494">
        <v>2024</v>
      </c>
    </row>
    <row r="717" spans="53:54" x14ac:dyDescent="0.2">
      <c r="BA717" s="493">
        <v>45545</v>
      </c>
      <c r="BB717" s="494">
        <v>2024</v>
      </c>
    </row>
    <row r="718" spans="53:54" x14ac:dyDescent="0.2">
      <c r="BA718" s="493">
        <v>45546</v>
      </c>
      <c r="BB718" s="494">
        <v>2024</v>
      </c>
    </row>
    <row r="719" spans="53:54" x14ac:dyDescent="0.2">
      <c r="BA719" s="493">
        <v>45547</v>
      </c>
      <c r="BB719" s="494">
        <v>2024</v>
      </c>
    </row>
    <row r="720" spans="53:54" x14ac:dyDescent="0.2">
      <c r="BA720" s="493">
        <v>45548</v>
      </c>
      <c r="BB720" s="494">
        <v>2024</v>
      </c>
    </row>
    <row r="721" spans="53:54" x14ac:dyDescent="0.2">
      <c r="BA721" s="493">
        <v>45549</v>
      </c>
      <c r="BB721" s="494">
        <v>2024</v>
      </c>
    </row>
    <row r="722" spans="53:54" x14ac:dyDescent="0.2">
      <c r="BA722" s="493">
        <v>45550</v>
      </c>
      <c r="BB722" s="494">
        <v>2024</v>
      </c>
    </row>
    <row r="723" spans="53:54" x14ac:dyDescent="0.2">
      <c r="BA723" s="493">
        <v>45551</v>
      </c>
      <c r="BB723" s="494">
        <v>2024</v>
      </c>
    </row>
    <row r="724" spans="53:54" x14ac:dyDescent="0.2">
      <c r="BA724" s="493">
        <v>45552</v>
      </c>
      <c r="BB724" s="494">
        <v>2024</v>
      </c>
    </row>
    <row r="725" spans="53:54" x14ac:dyDescent="0.2">
      <c r="BA725" s="493">
        <v>45553</v>
      </c>
      <c r="BB725" s="494">
        <v>2024</v>
      </c>
    </row>
    <row r="726" spans="53:54" x14ac:dyDescent="0.2">
      <c r="BA726" s="493">
        <v>45554</v>
      </c>
      <c r="BB726" s="494">
        <v>2024</v>
      </c>
    </row>
    <row r="727" spans="53:54" x14ac:dyDescent="0.2">
      <c r="BA727" s="493">
        <v>45555</v>
      </c>
      <c r="BB727" s="494">
        <v>2024</v>
      </c>
    </row>
    <row r="728" spans="53:54" x14ac:dyDescent="0.2">
      <c r="BA728" s="493">
        <v>45556</v>
      </c>
      <c r="BB728" s="494">
        <v>2024</v>
      </c>
    </row>
    <row r="729" spans="53:54" x14ac:dyDescent="0.2">
      <c r="BA729" s="493">
        <v>45557</v>
      </c>
      <c r="BB729" s="494">
        <v>2024</v>
      </c>
    </row>
    <row r="730" spans="53:54" x14ac:dyDescent="0.2">
      <c r="BA730" s="493">
        <v>45558</v>
      </c>
      <c r="BB730" s="494">
        <v>2024</v>
      </c>
    </row>
    <row r="731" spans="53:54" x14ac:dyDescent="0.2">
      <c r="BA731" s="493">
        <v>45559</v>
      </c>
      <c r="BB731" s="494">
        <v>2024</v>
      </c>
    </row>
    <row r="732" spans="53:54" x14ac:dyDescent="0.2">
      <c r="BA732" s="493">
        <v>45560</v>
      </c>
      <c r="BB732" s="494">
        <v>2024</v>
      </c>
    </row>
    <row r="733" spans="53:54" x14ac:dyDescent="0.2">
      <c r="BA733" s="493">
        <v>45561</v>
      </c>
      <c r="BB733" s="494">
        <v>2024</v>
      </c>
    </row>
    <row r="734" spans="53:54" x14ac:dyDescent="0.2">
      <c r="BA734" s="493">
        <v>45562</v>
      </c>
      <c r="BB734" s="494">
        <v>2024</v>
      </c>
    </row>
    <row r="735" spans="53:54" x14ac:dyDescent="0.2">
      <c r="BA735" s="493">
        <v>45563</v>
      </c>
      <c r="BB735" s="494">
        <v>2024</v>
      </c>
    </row>
    <row r="736" spans="53:54" x14ac:dyDescent="0.2">
      <c r="BA736" s="493">
        <v>45564</v>
      </c>
      <c r="BB736" s="494">
        <v>2024</v>
      </c>
    </row>
    <row r="737" spans="53:54" x14ac:dyDescent="0.2">
      <c r="BA737" s="493">
        <v>45565</v>
      </c>
      <c r="BB737" s="494">
        <v>2024</v>
      </c>
    </row>
    <row r="738" spans="53:54" x14ac:dyDescent="0.2">
      <c r="BA738" s="493">
        <v>45566</v>
      </c>
      <c r="BB738" s="494">
        <v>2025</v>
      </c>
    </row>
    <row r="739" spans="53:54" x14ac:dyDescent="0.2">
      <c r="BA739" s="493">
        <v>45567</v>
      </c>
      <c r="BB739" s="494">
        <v>2025</v>
      </c>
    </row>
    <row r="740" spans="53:54" x14ac:dyDescent="0.2">
      <c r="BA740" s="493">
        <v>45568</v>
      </c>
      <c r="BB740" s="494">
        <v>2025</v>
      </c>
    </row>
    <row r="741" spans="53:54" x14ac:dyDescent="0.2">
      <c r="BA741" s="493">
        <v>45569</v>
      </c>
      <c r="BB741" s="494">
        <v>2025</v>
      </c>
    </row>
    <row r="742" spans="53:54" x14ac:dyDescent="0.2">
      <c r="BA742" s="493">
        <v>45570</v>
      </c>
      <c r="BB742" s="494">
        <v>2025</v>
      </c>
    </row>
    <row r="743" spans="53:54" x14ac:dyDescent="0.2">
      <c r="BA743" s="493">
        <v>45571</v>
      </c>
      <c r="BB743" s="494">
        <v>2025</v>
      </c>
    </row>
    <row r="744" spans="53:54" x14ac:dyDescent="0.2">
      <c r="BA744" s="493">
        <v>45572</v>
      </c>
      <c r="BB744" s="494">
        <v>2025</v>
      </c>
    </row>
    <row r="745" spans="53:54" x14ac:dyDescent="0.2">
      <c r="BA745" s="493">
        <v>45573</v>
      </c>
      <c r="BB745" s="494">
        <v>2025</v>
      </c>
    </row>
    <row r="746" spans="53:54" x14ac:dyDescent="0.2">
      <c r="BA746" s="493">
        <v>45574</v>
      </c>
      <c r="BB746" s="494">
        <v>2025</v>
      </c>
    </row>
    <row r="747" spans="53:54" x14ac:dyDescent="0.2">
      <c r="BA747" s="493">
        <v>45575</v>
      </c>
      <c r="BB747" s="494">
        <v>2025</v>
      </c>
    </row>
    <row r="748" spans="53:54" x14ac:dyDescent="0.2">
      <c r="BA748" s="493">
        <v>45576</v>
      </c>
      <c r="BB748" s="494">
        <v>2025</v>
      </c>
    </row>
    <row r="749" spans="53:54" x14ac:dyDescent="0.2">
      <c r="BA749" s="493">
        <v>45577</v>
      </c>
      <c r="BB749" s="494">
        <v>2025</v>
      </c>
    </row>
    <row r="750" spans="53:54" x14ac:dyDescent="0.2">
      <c r="BA750" s="493">
        <v>45578</v>
      </c>
      <c r="BB750" s="494">
        <v>2025</v>
      </c>
    </row>
    <row r="751" spans="53:54" x14ac:dyDescent="0.2">
      <c r="BA751" s="493">
        <v>45579</v>
      </c>
      <c r="BB751" s="494">
        <v>2025</v>
      </c>
    </row>
    <row r="752" spans="53:54" x14ac:dyDescent="0.2">
      <c r="BA752" s="493">
        <v>45580</v>
      </c>
      <c r="BB752" s="494">
        <v>2025</v>
      </c>
    </row>
    <row r="753" spans="53:54" x14ac:dyDescent="0.2">
      <c r="BA753" s="493">
        <v>45581</v>
      </c>
      <c r="BB753" s="494">
        <v>2025</v>
      </c>
    </row>
    <row r="754" spans="53:54" x14ac:dyDescent="0.2">
      <c r="BA754" s="493">
        <v>45582</v>
      </c>
      <c r="BB754" s="494">
        <v>2025</v>
      </c>
    </row>
    <row r="755" spans="53:54" x14ac:dyDescent="0.2">
      <c r="BA755" s="493">
        <v>45583</v>
      </c>
      <c r="BB755" s="494">
        <v>2025</v>
      </c>
    </row>
    <row r="756" spans="53:54" x14ac:dyDescent="0.2">
      <c r="BA756" s="493">
        <v>45584</v>
      </c>
      <c r="BB756" s="494">
        <v>2025</v>
      </c>
    </row>
    <row r="757" spans="53:54" x14ac:dyDescent="0.2">
      <c r="BA757" s="493">
        <v>45585</v>
      </c>
      <c r="BB757" s="494">
        <v>2025</v>
      </c>
    </row>
    <row r="758" spans="53:54" x14ac:dyDescent="0.2">
      <c r="BA758" s="493">
        <v>45586</v>
      </c>
      <c r="BB758" s="494">
        <v>2025</v>
      </c>
    </row>
    <row r="759" spans="53:54" x14ac:dyDescent="0.2">
      <c r="BA759" s="493">
        <v>45587</v>
      </c>
      <c r="BB759" s="494">
        <v>2025</v>
      </c>
    </row>
    <row r="760" spans="53:54" x14ac:dyDescent="0.2">
      <c r="BA760" s="493">
        <v>45588</v>
      </c>
      <c r="BB760" s="494">
        <v>2025</v>
      </c>
    </row>
    <row r="761" spans="53:54" x14ac:dyDescent="0.2">
      <c r="BA761" s="493">
        <v>45589</v>
      </c>
      <c r="BB761" s="494">
        <v>2025</v>
      </c>
    </row>
    <row r="762" spans="53:54" x14ac:dyDescent="0.2">
      <c r="BA762" s="493">
        <v>45590</v>
      </c>
      <c r="BB762" s="494">
        <v>2025</v>
      </c>
    </row>
    <row r="763" spans="53:54" x14ac:dyDescent="0.2">
      <c r="BA763" s="493">
        <v>45591</v>
      </c>
      <c r="BB763" s="494">
        <v>2025</v>
      </c>
    </row>
    <row r="764" spans="53:54" x14ac:dyDescent="0.2">
      <c r="BA764" s="493">
        <v>45592</v>
      </c>
      <c r="BB764" s="494">
        <v>2025</v>
      </c>
    </row>
    <row r="765" spans="53:54" x14ac:dyDescent="0.2">
      <c r="BA765" s="493">
        <v>45593</v>
      </c>
      <c r="BB765" s="494">
        <v>2025</v>
      </c>
    </row>
    <row r="766" spans="53:54" x14ac:dyDescent="0.2">
      <c r="BA766" s="493">
        <v>45594</v>
      </c>
      <c r="BB766" s="494">
        <v>2025</v>
      </c>
    </row>
    <row r="767" spans="53:54" x14ac:dyDescent="0.2">
      <c r="BA767" s="493">
        <v>45595</v>
      </c>
      <c r="BB767" s="494">
        <v>2025</v>
      </c>
    </row>
    <row r="768" spans="53:54" x14ac:dyDescent="0.2">
      <c r="BA768" s="493">
        <v>45596</v>
      </c>
      <c r="BB768" s="494">
        <v>2025</v>
      </c>
    </row>
    <row r="769" spans="53:54" x14ac:dyDescent="0.2">
      <c r="BA769" s="493">
        <v>45597</v>
      </c>
      <c r="BB769" s="494">
        <v>2025</v>
      </c>
    </row>
    <row r="770" spans="53:54" x14ac:dyDescent="0.2">
      <c r="BA770" s="493">
        <v>45598</v>
      </c>
      <c r="BB770" s="494">
        <v>2025</v>
      </c>
    </row>
    <row r="771" spans="53:54" x14ac:dyDescent="0.2">
      <c r="BA771" s="493">
        <v>45599</v>
      </c>
      <c r="BB771" s="494">
        <v>2025</v>
      </c>
    </row>
    <row r="772" spans="53:54" x14ac:dyDescent="0.2">
      <c r="BA772" s="493">
        <v>45600</v>
      </c>
      <c r="BB772" s="494">
        <v>2025</v>
      </c>
    </row>
    <row r="773" spans="53:54" x14ac:dyDescent="0.2">
      <c r="BA773" s="493">
        <v>45601</v>
      </c>
      <c r="BB773" s="494">
        <v>2025</v>
      </c>
    </row>
    <row r="774" spans="53:54" x14ac:dyDescent="0.2">
      <c r="BA774" s="493">
        <v>45602</v>
      </c>
      <c r="BB774" s="494">
        <v>2025</v>
      </c>
    </row>
    <row r="775" spans="53:54" x14ac:dyDescent="0.2">
      <c r="BA775" s="493">
        <v>45603</v>
      </c>
      <c r="BB775" s="494">
        <v>2025</v>
      </c>
    </row>
    <row r="776" spans="53:54" x14ac:dyDescent="0.2">
      <c r="BA776" s="493">
        <v>45604</v>
      </c>
      <c r="BB776" s="494">
        <v>2025</v>
      </c>
    </row>
    <row r="777" spans="53:54" x14ac:dyDescent="0.2">
      <c r="BA777" s="493">
        <v>45605</v>
      </c>
      <c r="BB777" s="494">
        <v>2025</v>
      </c>
    </row>
    <row r="778" spans="53:54" x14ac:dyDescent="0.2">
      <c r="BA778" s="493">
        <v>45606</v>
      </c>
      <c r="BB778" s="494">
        <v>2025</v>
      </c>
    </row>
    <row r="779" spans="53:54" x14ac:dyDescent="0.2">
      <c r="BA779" s="493">
        <v>45607</v>
      </c>
      <c r="BB779" s="494">
        <v>2025</v>
      </c>
    </row>
    <row r="780" spans="53:54" x14ac:dyDescent="0.2">
      <c r="BA780" s="493">
        <v>45608</v>
      </c>
      <c r="BB780" s="494">
        <v>2025</v>
      </c>
    </row>
    <row r="781" spans="53:54" x14ac:dyDescent="0.2">
      <c r="BA781" s="493">
        <v>45609</v>
      </c>
      <c r="BB781" s="494">
        <v>2025</v>
      </c>
    </row>
    <row r="782" spans="53:54" x14ac:dyDescent="0.2">
      <c r="BA782" s="493">
        <v>45610</v>
      </c>
      <c r="BB782" s="494">
        <v>2025</v>
      </c>
    </row>
    <row r="783" spans="53:54" x14ac:dyDescent="0.2">
      <c r="BA783" s="493">
        <v>45611</v>
      </c>
      <c r="BB783" s="494">
        <v>2025</v>
      </c>
    </row>
    <row r="784" spans="53:54" x14ac:dyDescent="0.2">
      <c r="BA784" s="493">
        <v>45612</v>
      </c>
      <c r="BB784" s="494">
        <v>2025</v>
      </c>
    </row>
    <row r="785" spans="53:54" x14ac:dyDescent="0.2">
      <c r="BA785" s="493">
        <v>45613</v>
      </c>
      <c r="BB785" s="494">
        <v>2025</v>
      </c>
    </row>
    <row r="786" spans="53:54" x14ac:dyDescent="0.2">
      <c r="BA786" s="493">
        <v>45614</v>
      </c>
      <c r="BB786" s="494">
        <v>2025</v>
      </c>
    </row>
    <row r="787" spans="53:54" x14ac:dyDescent="0.2">
      <c r="BA787" s="493">
        <v>45615</v>
      </c>
      <c r="BB787" s="494">
        <v>2025</v>
      </c>
    </row>
    <row r="788" spans="53:54" x14ac:dyDescent="0.2">
      <c r="BA788" s="493">
        <v>45616</v>
      </c>
      <c r="BB788" s="494">
        <v>2025</v>
      </c>
    </row>
    <row r="789" spans="53:54" x14ac:dyDescent="0.2">
      <c r="BA789" s="493">
        <v>45617</v>
      </c>
      <c r="BB789" s="494">
        <v>2025</v>
      </c>
    </row>
    <row r="790" spans="53:54" x14ac:dyDescent="0.2">
      <c r="BA790" s="493">
        <v>45618</v>
      </c>
      <c r="BB790" s="494">
        <v>2025</v>
      </c>
    </row>
    <row r="791" spans="53:54" x14ac:dyDescent="0.2">
      <c r="BA791" s="493">
        <v>45619</v>
      </c>
      <c r="BB791" s="494">
        <v>2025</v>
      </c>
    </row>
    <row r="792" spans="53:54" x14ac:dyDescent="0.2">
      <c r="BA792" s="493">
        <v>45620</v>
      </c>
      <c r="BB792" s="494">
        <v>2025</v>
      </c>
    </row>
    <row r="793" spans="53:54" x14ac:dyDescent="0.2">
      <c r="BA793" s="493">
        <v>45621</v>
      </c>
      <c r="BB793" s="494">
        <v>2025</v>
      </c>
    </row>
    <row r="794" spans="53:54" x14ac:dyDescent="0.2">
      <c r="BA794" s="493">
        <v>45622</v>
      </c>
      <c r="BB794" s="494">
        <v>2025</v>
      </c>
    </row>
    <row r="795" spans="53:54" x14ac:dyDescent="0.2">
      <c r="BA795" s="493">
        <v>45623</v>
      </c>
      <c r="BB795" s="494">
        <v>2025</v>
      </c>
    </row>
    <row r="796" spans="53:54" x14ac:dyDescent="0.2">
      <c r="BA796" s="493">
        <v>45624</v>
      </c>
      <c r="BB796" s="494">
        <v>2025</v>
      </c>
    </row>
    <row r="797" spans="53:54" x14ac:dyDescent="0.2">
      <c r="BA797" s="493">
        <v>45625</v>
      </c>
      <c r="BB797" s="494">
        <v>2025</v>
      </c>
    </row>
    <row r="798" spans="53:54" x14ac:dyDescent="0.2">
      <c r="BA798" s="493">
        <v>45626</v>
      </c>
      <c r="BB798" s="494">
        <v>2025</v>
      </c>
    </row>
    <row r="799" spans="53:54" x14ac:dyDescent="0.2">
      <c r="BA799" s="493">
        <v>45627</v>
      </c>
      <c r="BB799" s="494">
        <v>2025</v>
      </c>
    </row>
    <row r="800" spans="53:54" x14ac:dyDescent="0.2">
      <c r="BA800" s="493">
        <v>45628</v>
      </c>
      <c r="BB800" s="494">
        <v>2025</v>
      </c>
    </row>
    <row r="801" spans="53:54" x14ac:dyDescent="0.2">
      <c r="BA801" s="493">
        <v>45629</v>
      </c>
      <c r="BB801" s="494">
        <v>2025</v>
      </c>
    </row>
    <row r="802" spans="53:54" x14ac:dyDescent="0.2">
      <c r="BA802" s="493">
        <v>45630</v>
      </c>
      <c r="BB802" s="494">
        <v>2025</v>
      </c>
    </row>
    <row r="803" spans="53:54" x14ac:dyDescent="0.2">
      <c r="BA803" s="493">
        <v>45631</v>
      </c>
      <c r="BB803" s="494">
        <v>2025</v>
      </c>
    </row>
    <row r="804" spans="53:54" x14ac:dyDescent="0.2">
      <c r="BA804" s="493">
        <v>45632</v>
      </c>
      <c r="BB804" s="494">
        <v>2025</v>
      </c>
    </row>
    <row r="805" spans="53:54" x14ac:dyDescent="0.2">
      <c r="BA805" s="493">
        <v>45633</v>
      </c>
      <c r="BB805" s="494">
        <v>2025</v>
      </c>
    </row>
    <row r="806" spans="53:54" x14ac:dyDescent="0.2">
      <c r="BA806" s="493">
        <v>45634</v>
      </c>
      <c r="BB806" s="494">
        <v>2025</v>
      </c>
    </row>
    <row r="807" spans="53:54" x14ac:dyDescent="0.2">
      <c r="BA807" s="493">
        <v>45635</v>
      </c>
      <c r="BB807" s="494">
        <v>2025</v>
      </c>
    </row>
    <row r="808" spans="53:54" x14ac:dyDescent="0.2">
      <c r="BA808" s="493">
        <v>45636</v>
      </c>
      <c r="BB808" s="494">
        <v>2025</v>
      </c>
    </row>
    <row r="809" spans="53:54" x14ac:dyDescent="0.2">
      <c r="BA809" s="493">
        <v>45637</v>
      </c>
      <c r="BB809" s="494">
        <v>2025</v>
      </c>
    </row>
    <row r="810" spans="53:54" x14ac:dyDescent="0.2">
      <c r="BA810" s="493">
        <v>45638</v>
      </c>
      <c r="BB810" s="494">
        <v>2025</v>
      </c>
    </row>
    <row r="811" spans="53:54" x14ac:dyDescent="0.2">
      <c r="BA811" s="493">
        <v>45639</v>
      </c>
      <c r="BB811" s="494">
        <v>2025</v>
      </c>
    </row>
    <row r="812" spans="53:54" x14ac:dyDescent="0.2">
      <c r="BA812" s="493">
        <v>45640</v>
      </c>
      <c r="BB812" s="494">
        <v>2025</v>
      </c>
    </row>
    <row r="813" spans="53:54" x14ac:dyDescent="0.2">
      <c r="BA813" s="493">
        <v>45641</v>
      </c>
      <c r="BB813" s="494">
        <v>2025</v>
      </c>
    </row>
    <row r="814" spans="53:54" x14ac:dyDescent="0.2">
      <c r="BA814" s="493">
        <v>45642</v>
      </c>
      <c r="BB814" s="494">
        <v>2025</v>
      </c>
    </row>
    <row r="815" spans="53:54" x14ac:dyDescent="0.2">
      <c r="BA815" s="493">
        <v>45643</v>
      </c>
      <c r="BB815" s="494">
        <v>2025</v>
      </c>
    </row>
    <row r="816" spans="53:54" x14ac:dyDescent="0.2">
      <c r="BA816" s="493">
        <v>45644</v>
      </c>
      <c r="BB816" s="494">
        <v>2025</v>
      </c>
    </row>
    <row r="817" spans="53:54" x14ac:dyDescent="0.2">
      <c r="BA817" s="493">
        <v>45645</v>
      </c>
      <c r="BB817" s="494">
        <v>2025</v>
      </c>
    </row>
    <row r="818" spans="53:54" x14ac:dyDescent="0.2">
      <c r="BA818" s="493">
        <v>45646</v>
      </c>
      <c r="BB818" s="494">
        <v>2025</v>
      </c>
    </row>
    <row r="819" spans="53:54" x14ac:dyDescent="0.2">
      <c r="BA819" s="493">
        <v>45647</v>
      </c>
      <c r="BB819" s="494">
        <v>2025</v>
      </c>
    </row>
    <row r="820" spans="53:54" x14ac:dyDescent="0.2">
      <c r="BA820" s="493">
        <v>45648</v>
      </c>
      <c r="BB820" s="494">
        <v>2025</v>
      </c>
    </row>
    <row r="821" spans="53:54" x14ac:dyDescent="0.2">
      <c r="BA821" s="493">
        <v>45649</v>
      </c>
      <c r="BB821" s="494">
        <v>2025</v>
      </c>
    </row>
    <row r="822" spans="53:54" x14ac:dyDescent="0.2">
      <c r="BA822" s="493">
        <v>45650</v>
      </c>
      <c r="BB822" s="494">
        <v>2025</v>
      </c>
    </row>
    <row r="823" spans="53:54" x14ac:dyDescent="0.2">
      <c r="BA823" s="493">
        <v>45651</v>
      </c>
      <c r="BB823" s="494">
        <v>2025</v>
      </c>
    </row>
    <row r="824" spans="53:54" x14ac:dyDescent="0.2">
      <c r="BA824" s="493">
        <v>45652</v>
      </c>
      <c r="BB824" s="494">
        <v>2025</v>
      </c>
    </row>
    <row r="825" spans="53:54" x14ac:dyDescent="0.2">
      <c r="BA825" s="493">
        <v>45653</v>
      </c>
      <c r="BB825" s="494">
        <v>2025</v>
      </c>
    </row>
    <row r="826" spans="53:54" x14ac:dyDescent="0.2">
      <c r="BA826" s="493">
        <v>45654</v>
      </c>
      <c r="BB826" s="494">
        <v>2025</v>
      </c>
    </row>
    <row r="827" spans="53:54" x14ac:dyDescent="0.2">
      <c r="BA827" s="493">
        <v>45655</v>
      </c>
      <c r="BB827" s="494">
        <v>2025</v>
      </c>
    </row>
    <row r="828" spans="53:54" x14ac:dyDescent="0.2">
      <c r="BA828" s="493">
        <v>45656</v>
      </c>
      <c r="BB828" s="494">
        <v>2025</v>
      </c>
    </row>
    <row r="829" spans="53:54" x14ac:dyDescent="0.2">
      <c r="BA829" s="493">
        <v>45657</v>
      </c>
      <c r="BB829" s="494">
        <v>2025</v>
      </c>
    </row>
    <row r="830" spans="53:54" x14ac:dyDescent="0.2">
      <c r="BA830" s="493">
        <v>45658</v>
      </c>
      <c r="BB830" s="494">
        <v>2025</v>
      </c>
    </row>
    <row r="831" spans="53:54" x14ac:dyDescent="0.2">
      <c r="BA831" s="493">
        <v>45659</v>
      </c>
      <c r="BB831" s="494">
        <v>2025</v>
      </c>
    </row>
    <row r="832" spans="53:54" x14ac:dyDescent="0.2">
      <c r="BA832" s="493">
        <v>45660</v>
      </c>
      <c r="BB832" s="494">
        <v>2025</v>
      </c>
    </row>
    <row r="833" spans="53:54" x14ac:dyDescent="0.2">
      <c r="BA833" s="493">
        <v>45661</v>
      </c>
      <c r="BB833" s="494">
        <v>2025</v>
      </c>
    </row>
    <row r="834" spans="53:54" x14ac:dyDescent="0.2">
      <c r="BA834" s="493">
        <v>45662</v>
      </c>
      <c r="BB834" s="494">
        <v>2025</v>
      </c>
    </row>
    <row r="835" spans="53:54" x14ac:dyDescent="0.2">
      <c r="BA835" s="493">
        <v>45663</v>
      </c>
      <c r="BB835" s="494">
        <v>2025</v>
      </c>
    </row>
    <row r="836" spans="53:54" x14ac:dyDescent="0.2">
      <c r="BA836" s="493">
        <v>45664</v>
      </c>
      <c r="BB836" s="494">
        <v>2025</v>
      </c>
    </row>
    <row r="837" spans="53:54" x14ac:dyDescent="0.2">
      <c r="BA837" s="493">
        <v>45665</v>
      </c>
      <c r="BB837" s="494">
        <v>2025</v>
      </c>
    </row>
    <row r="838" spans="53:54" x14ac:dyDescent="0.2">
      <c r="BA838" s="493">
        <v>45666</v>
      </c>
      <c r="BB838" s="494">
        <v>2025</v>
      </c>
    </row>
    <row r="839" spans="53:54" x14ac:dyDescent="0.2">
      <c r="BA839" s="493">
        <v>45667</v>
      </c>
      <c r="BB839" s="494">
        <v>2025</v>
      </c>
    </row>
    <row r="840" spans="53:54" x14ac:dyDescent="0.2">
      <c r="BA840" s="493">
        <v>45668</v>
      </c>
      <c r="BB840" s="494">
        <v>2025</v>
      </c>
    </row>
    <row r="841" spans="53:54" x14ac:dyDescent="0.2">
      <c r="BA841" s="493">
        <v>45669</v>
      </c>
      <c r="BB841" s="494">
        <v>2025</v>
      </c>
    </row>
    <row r="842" spans="53:54" x14ac:dyDescent="0.2">
      <c r="BA842" s="493">
        <v>45670</v>
      </c>
      <c r="BB842" s="494">
        <v>2025</v>
      </c>
    </row>
    <row r="843" spans="53:54" x14ac:dyDescent="0.2">
      <c r="BA843" s="493">
        <v>45671</v>
      </c>
      <c r="BB843" s="494">
        <v>2025</v>
      </c>
    </row>
    <row r="844" spans="53:54" x14ac:dyDescent="0.2">
      <c r="BA844" s="493">
        <v>45672</v>
      </c>
      <c r="BB844" s="494">
        <v>2025</v>
      </c>
    </row>
    <row r="845" spans="53:54" x14ac:dyDescent="0.2">
      <c r="BA845" s="493">
        <v>45673</v>
      </c>
      <c r="BB845" s="494">
        <v>2025</v>
      </c>
    </row>
    <row r="846" spans="53:54" x14ac:dyDescent="0.2">
      <c r="BA846" s="493">
        <v>45674</v>
      </c>
      <c r="BB846" s="494">
        <v>2025</v>
      </c>
    </row>
    <row r="847" spans="53:54" x14ac:dyDescent="0.2">
      <c r="BA847" s="493">
        <v>45675</v>
      </c>
      <c r="BB847" s="494">
        <v>2025</v>
      </c>
    </row>
    <row r="848" spans="53:54" x14ac:dyDescent="0.2">
      <c r="BA848" s="493">
        <v>45676</v>
      </c>
      <c r="BB848" s="494">
        <v>2025</v>
      </c>
    </row>
    <row r="849" spans="53:54" x14ac:dyDescent="0.2">
      <c r="BA849" s="493">
        <v>45677</v>
      </c>
      <c r="BB849" s="494">
        <v>2025</v>
      </c>
    </row>
    <row r="850" spans="53:54" x14ac:dyDescent="0.2">
      <c r="BA850" s="493">
        <v>45678</v>
      </c>
      <c r="BB850" s="494">
        <v>2025</v>
      </c>
    </row>
    <row r="851" spans="53:54" x14ac:dyDescent="0.2">
      <c r="BA851" s="493">
        <v>45679</v>
      </c>
      <c r="BB851" s="494">
        <v>2025</v>
      </c>
    </row>
    <row r="852" spans="53:54" x14ac:dyDescent="0.2">
      <c r="BA852" s="493">
        <v>45680</v>
      </c>
      <c r="BB852" s="494">
        <v>2025</v>
      </c>
    </row>
    <row r="853" spans="53:54" x14ac:dyDescent="0.2">
      <c r="BA853" s="493">
        <v>45681</v>
      </c>
      <c r="BB853" s="494">
        <v>2025</v>
      </c>
    </row>
    <row r="854" spans="53:54" x14ac:dyDescent="0.2">
      <c r="BA854" s="493">
        <v>45682</v>
      </c>
      <c r="BB854" s="494">
        <v>2025</v>
      </c>
    </row>
    <row r="855" spans="53:54" x14ac:dyDescent="0.2">
      <c r="BA855" s="493">
        <v>45683</v>
      </c>
      <c r="BB855" s="494">
        <v>2025</v>
      </c>
    </row>
    <row r="856" spans="53:54" x14ac:dyDescent="0.2">
      <c r="BA856" s="493">
        <v>45684</v>
      </c>
      <c r="BB856" s="494">
        <v>2025</v>
      </c>
    </row>
    <row r="857" spans="53:54" x14ac:dyDescent="0.2">
      <c r="BA857" s="493">
        <v>45685</v>
      </c>
      <c r="BB857" s="494">
        <v>2025</v>
      </c>
    </row>
    <row r="858" spans="53:54" x14ac:dyDescent="0.2">
      <c r="BA858" s="493">
        <v>45686</v>
      </c>
      <c r="BB858" s="494">
        <v>2025</v>
      </c>
    </row>
    <row r="859" spans="53:54" x14ac:dyDescent="0.2">
      <c r="BA859" s="493">
        <v>45687</v>
      </c>
      <c r="BB859" s="494">
        <v>2025</v>
      </c>
    </row>
    <row r="860" spans="53:54" x14ac:dyDescent="0.2">
      <c r="BA860" s="493">
        <v>45688</v>
      </c>
      <c r="BB860" s="494">
        <v>2025</v>
      </c>
    </row>
    <row r="861" spans="53:54" x14ac:dyDescent="0.2">
      <c r="BA861" s="493">
        <v>45689</v>
      </c>
      <c r="BB861" s="494">
        <v>2025</v>
      </c>
    </row>
    <row r="862" spans="53:54" x14ac:dyDescent="0.2">
      <c r="BA862" s="493">
        <v>45690</v>
      </c>
      <c r="BB862" s="494">
        <v>2025</v>
      </c>
    </row>
    <row r="863" spans="53:54" x14ac:dyDescent="0.2">
      <c r="BA863" s="493">
        <v>45691</v>
      </c>
      <c r="BB863" s="494">
        <v>2025</v>
      </c>
    </row>
    <row r="864" spans="53:54" x14ac:dyDescent="0.2">
      <c r="BA864" s="493">
        <v>45692</v>
      </c>
      <c r="BB864" s="494">
        <v>2025</v>
      </c>
    </row>
    <row r="865" spans="53:54" x14ac:dyDescent="0.2">
      <c r="BA865" s="493">
        <v>45693</v>
      </c>
      <c r="BB865" s="494">
        <v>2025</v>
      </c>
    </row>
    <row r="866" spans="53:54" x14ac:dyDescent="0.2">
      <c r="BA866" s="493">
        <v>45694</v>
      </c>
      <c r="BB866" s="494">
        <v>2025</v>
      </c>
    </row>
    <row r="867" spans="53:54" x14ac:dyDescent="0.2">
      <c r="BA867" s="493">
        <v>45695</v>
      </c>
      <c r="BB867" s="494">
        <v>2025</v>
      </c>
    </row>
    <row r="868" spans="53:54" x14ac:dyDescent="0.2">
      <c r="BA868" s="493">
        <v>45696</v>
      </c>
      <c r="BB868" s="494">
        <v>2025</v>
      </c>
    </row>
    <row r="869" spans="53:54" x14ac:dyDescent="0.2">
      <c r="BA869" s="493">
        <v>45697</v>
      </c>
      <c r="BB869" s="494">
        <v>2025</v>
      </c>
    </row>
    <row r="870" spans="53:54" x14ac:dyDescent="0.2">
      <c r="BA870" s="493">
        <v>45698</v>
      </c>
      <c r="BB870" s="494">
        <v>2025</v>
      </c>
    </row>
    <row r="871" spans="53:54" x14ac:dyDescent="0.2">
      <c r="BA871" s="493">
        <v>45699</v>
      </c>
      <c r="BB871" s="494">
        <v>2025</v>
      </c>
    </row>
    <row r="872" spans="53:54" x14ac:dyDescent="0.2">
      <c r="BA872" s="493">
        <v>45700</v>
      </c>
      <c r="BB872" s="494">
        <v>2025</v>
      </c>
    </row>
    <row r="873" spans="53:54" x14ac:dyDescent="0.2">
      <c r="BA873" s="493">
        <v>45701</v>
      </c>
      <c r="BB873" s="494">
        <v>2025</v>
      </c>
    </row>
    <row r="874" spans="53:54" x14ac:dyDescent="0.2">
      <c r="BA874" s="493">
        <v>45702</v>
      </c>
      <c r="BB874" s="494">
        <v>2025</v>
      </c>
    </row>
    <row r="875" spans="53:54" x14ac:dyDescent="0.2">
      <c r="BA875" s="493">
        <v>45703</v>
      </c>
      <c r="BB875" s="494">
        <v>2025</v>
      </c>
    </row>
    <row r="876" spans="53:54" x14ac:dyDescent="0.2">
      <c r="BA876" s="493">
        <v>45704</v>
      </c>
      <c r="BB876" s="494">
        <v>2025</v>
      </c>
    </row>
    <row r="877" spans="53:54" x14ac:dyDescent="0.2">
      <c r="BA877" s="493">
        <v>45705</v>
      </c>
      <c r="BB877" s="494">
        <v>2025</v>
      </c>
    </row>
    <row r="878" spans="53:54" x14ac:dyDescent="0.2">
      <c r="BA878" s="493">
        <v>45706</v>
      </c>
      <c r="BB878" s="494">
        <v>2025</v>
      </c>
    </row>
    <row r="879" spans="53:54" x14ac:dyDescent="0.2">
      <c r="BA879" s="493">
        <v>45707</v>
      </c>
      <c r="BB879" s="494">
        <v>2025</v>
      </c>
    </row>
    <row r="880" spans="53:54" x14ac:dyDescent="0.2">
      <c r="BA880" s="493">
        <v>45708</v>
      </c>
      <c r="BB880" s="494">
        <v>2025</v>
      </c>
    </row>
    <row r="881" spans="53:54" x14ac:dyDescent="0.2">
      <c r="BA881" s="493">
        <v>45709</v>
      </c>
      <c r="BB881" s="494">
        <v>2025</v>
      </c>
    </row>
    <row r="882" spans="53:54" x14ac:dyDescent="0.2">
      <c r="BA882" s="493">
        <v>45710</v>
      </c>
      <c r="BB882" s="494">
        <v>2025</v>
      </c>
    </row>
    <row r="883" spans="53:54" x14ac:dyDescent="0.2">
      <c r="BA883" s="493">
        <v>45711</v>
      </c>
      <c r="BB883" s="494">
        <v>2025</v>
      </c>
    </row>
    <row r="884" spans="53:54" x14ac:dyDescent="0.2">
      <c r="BA884" s="493">
        <v>45712</v>
      </c>
      <c r="BB884" s="494">
        <v>2025</v>
      </c>
    </row>
    <row r="885" spans="53:54" x14ac:dyDescent="0.2">
      <c r="BA885" s="493">
        <v>45713</v>
      </c>
      <c r="BB885" s="494">
        <v>2025</v>
      </c>
    </row>
    <row r="886" spans="53:54" x14ac:dyDescent="0.2">
      <c r="BA886" s="493">
        <v>45714</v>
      </c>
      <c r="BB886" s="494">
        <v>2025</v>
      </c>
    </row>
    <row r="887" spans="53:54" x14ac:dyDescent="0.2">
      <c r="BA887" s="493">
        <v>45715</v>
      </c>
      <c r="BB887" s="494">
        <v>2025</v>
      </c>
    </row>
    <row r="888" spans="53:54" x14ac:dyDescent="0.2">
      <c r="BA888" s="493">
        <v>45716</v>
      </c>
      <c r="BB888" s="494">
        <v>2025</v>
      </c>
    </row>
    <row r="889" spans="53:54" x14ac:dyDescent="0.2">
      <c r="BA889" s="493">
        <v>45717</v>
      </c>
      <c r="BB889" s="494">
        <v>2025</v>
      </c>
    </row>
    <row r="890" spans="53:54" x14ac:dyDescent="0.2">
      <c r="BA890" s="493">
        <v>45718</v>
      </c>
      <c r="BB890" s="494">
        <v>2025</v>
      </c>
    </row>
    <row r="891" spans="53:54" x14ac:dyDescent="0.2">
      <c r="BA891" s="493">
        <v>45719</v>
      </c>
      <c r="BB891" s="494">
        <v>2025</v>
      </c>
    </row>
    <row r="892" spans="53:54" x14ac:dyDescent="0.2">
      <c r="BA892" s="493">
        <v>45720</v>
      </c>
      <c r="BB892" s="494">
        <v>2025</v>
      </c>
    </row>
    <row r="893" spans="53:54" x14ac:dyDescent="0.2">
      <c r="BA893" s="493">
        <v>45721</v>
      </c>
      <c r="BB893" s="494">
        <v>2025</v>
      </c>
    </row>
    <row r="894" spans="53:54" x14ac:dyDescent="0.2">
      <c r="BA894" s="493">
        <v>45722</v>
      </c>
      <c r="BB894" s="494">
        <v>2025</v>
      </c>
    </row>
    <row r="895" spans="53:54" x14ac:dyDescent="0.2">
      <c r="BA895" s="493">
        <v>45723</v>
      </c>
      <c r="BB895" s="494">
        <v>2025</v>
      </c>
    </row>
    <row r="896" spans="53:54" x14ac:dyDescent="0.2">
      <c r="BA896" s="493">
        <v>45724</v>
      </c>
      <c r="BB896" s="494">
        <v>2025</v>
      </c>
    </row>
    <row r="897" spans="53:54" x14ac:dyDescent="0.2">
      <c r="BA897" s="493">
        <v>45725</v>
      </c>
      <c r="BB897" s="494">
        <v>2025</v>
      </c>
    </row>
    <row r="898" spans="53:54" x14ac:dyDescent="0.2">
      <c r="BA898" s="493">
        <v>45726</v>
      </c>
      <c r="BB898" s="494">
        <v>2025</v>
      </c>
    </row>
    <row r="899" spans="53:54" x14ac:dyDescent="0.2">
      <c r="BA899" s="493">
        <v>45727</v>
      </c>
      <c r="BB899" s="494">
        <v>2025</v>
      </c>
    </row>
    <row r="900" spans="53:54" x14ac:dyDescent="0.2">
      <c r="BA900" s="493">
        <v>45728</v>
      </c>
      <c r="BB900" s="494">
        <v>2025</v>
      </c>
    </row>
    <row r="901" spans="53:54" x14ac:dyDescent="0.2">
      <c r="BA901" s="493">
        <v>45729</v>
      </c>
      <c r="BB901" s="494">
        <v>2025</v>
      </c>
    </row>
    <row r="902" spans="53:54" x14ac:dyDescent="0.2">
      <c r="BA902" s="493">
        <v>45730</v>
      </c>
      <c r="BB902" s="494">
        <v>2025</v>
      </c>
    </row>
    <row r="903" spans="53:54" x14ac:dyDescent="0.2">
      <c r="BA903" s="493">
        <v>45731</v>
      </c>
      <c r="BB903" s="494">
        <v>2025</v>
      </c>
    </row>
    <row r="904" spans="53:54" x14ac:dyDescent="0.2">
      <c r="BA904" s="493">
        <v>45732</v>
      </c>
      <c r="BB904" s="494">
        <v>2025</v>
      </c>
    </row>
    <row r="905" spans="53:54" x14ac:dyDescent="0.2">
      <c r="BA905" s="493">
        <v>45733</v>
      </c>
      <c r="BB905" s="494">
        <v>2025</v>
      </c>
    </row>
    <row r="906" spans="53:54" x14ac:dyDescent="0.2">
      <c r="BA906" s="493">
        <v>45734</v>
      </c>
      <c r="BB906" s="494">
        <v>2025</v>
      </c>
    </row>
    <row r="907" spans="53:54" x14ac:dyDescent="0.2">
      <c r="BA907" s="493">
        <v>45735</v>
      </c>
      <c r="BB907" s="494">
        <v>2025</v>
      </c>
    </row>
    <row r="908" spans="53:54" x14ac:dyDescent="0.2">
      <c r="BA908" s="493">
        <v>45736</v>
      </c>
      <c r="BB908" s="494">
        <v>2025</v>
      </c>
    </row>
    <row r="909" spans="53:54" x14ac:dyDescent="0.2">
      <c r="BA909" s="493">
        <v>45737</v>
      </c>
      <c r="BB909" s="494">
        <v>2025</v>
      </c>
    </row>
    <row r="910" spans="53:54" x14ac:dyDescent="0.2">
      <c r="BA910" s="493">
        <v>45738</v>
      </c>
      <c r="BB910" s="494">
        <v>2025</v>
      </c>
    </row>
    <row r="911" spans="53:54" x14ac:dyDescent="0.2">
      <c r="BA911" s="493">
        <v>45739</v>
      </c>
      <c r="BB911" s="494">
        <v>2025</v>
      </c>
    </row>
    <row r="912" spans="53:54" x14ac:dyDescent="0.2">
      <c r="BA912" s="493">
        <v>45740</v>
      </c>
      <c r="BB912" s="494">
        <v>2025</v>
      </c>
    </row>
    <row r="913" spans="53:54" x14ac:dyDescent="0.2">
      <c r="BA913" s="493">
        <v>45741</v>
      </c>
      <c r="BB913" s="494">
        <v>2025</v>
      </c>
    </row>
    <row r="914" spans="53:54" x14ac:dyDescent="0.2">
      <c r="BA914" s="493">
        <v>45742</v>
      </c>
      <c r="BB914" s="494">
        <v>2025</v>
      </c>
    </row>
    <row r="915" spans="53:54" x14ac:dyDescent="0.2">
      <c r="BA915" s="493">
        <v>45743</v>
      </c>
      <c r="BB915" s="494">
        <v>2025</v>
      </c>
    </row>
    <row r="916" spans="53:54" x14ac:dyDescent="0.2">
      <c r="BA916" s="493">
        <v>45744</v>
      </c>
      <c r="BB916" s="494">
        <v>2025</v>
      </c>
    </row>
    <row r="917" spans="53:54" x14ac:dyDescent="0.2">
      <c r="BA917" s="493">
        <v>45745</v>
      </c>
      <c r="BB917" s="494">
        <v>2025</v>
      </c>
    </row>
    <row r="918" spans="53:54" x14ac:dyDescent="0.2">
      <c r="BA918" s="493">
        <v>45746</v>
      </c>
      <c r="BB918" s="494">
        <v>2025</v>
      </c>
    </row>
    <row r="919" spans="53:54" x14ac:dyDescent="0.2">
      <c r="BA919" s="493">
        <v>45747</v>
      </c>
      <c r="BB919" s="494">
        <v>2025</v>
      </c>
    </row>
    <row r="920" spans="53:54" x14ac:dyDescent="0.2">
      <c r="BA920" s="493">
        <v>45748</v>
      </c>
      <c r="BB920" s="494">
        <v>2025</v>
      </c>
    </row>
    <row r="921" spans="53:54" x14ac:dyDescent="0.2">
      <c r="BA921" s="493">
        <v>45749</v>
      </c>
      <c r="BB921" s="494">
        <v>2025</v>
      </c>
    </row>
    <row r="922" spans="53:54" x14ac:dyDescent="0.2">
      <c r="BA922" s="493">
        <v>45750</v>
      </c>
      <c r="BB922" s="494">
        <v>2025</v>
      </c>
    </row>
    <row r="923" spans="53:54" x14ac:dyDescent="0.2">
      <c r="BA923" s="493">
        <v>45751</v>
      </c>
      <c r="BB923" s="494">
        <v>2025</v>
      </c>
    </row>
    <row r="924" spans="53:54" x14ac:dyDescent="0.2">
      <c r="BA924" s="493">
        <v>45752</v>
      </c>
      <c r="BB924" s="494">
        <v>2025</v>
      </c>
    </row>
    <row r="925" spans="53:54" x14ac:dyDescent="0.2">
      <c r="BA925" s="493">
        <v>45753</v>
      </c>
      <c r="BB925" s="494">
        <v>2025</v>
      </c>
    </row>
    <row r="926" spans="53:54" x14ac:dyDescent="0.2">
      <c r="BA926" s="493">
        <v>45754</v>
      </c>
      <c r="BB926" s="494">
        <v>2025</v>
      </c>
    </row>
    <row r="927" spans="53:54" x14ac:dyDescent="0.2">
      <c r="BA927" s="493">
        <v>45755</v>
      </c>
      <c r="BB927" s="494">
        <v>2025</v>
      </c>
    </row>
    <row r="928" spans="53:54" x14ac:dyDescent="0.2">
      <c r="BA928" s="493">
        <v>45756</v>
      </c>
      <c r="BB928" s="494">
        <v>2025</v>
      </c>
    </row>
    <row r="929" spans="53:54" x14ac:dyDescent="0.2">
      <c r="BA929" s="493">
        <v>45757</v>
      </c>
      <c r="BB929" s="494">
        <v>2025</v>
      </c>
    </row>
    <row r="930" spans="53:54" x14ac:dyDescent="0.2">
      <c r="BA930" s="493">
        <v>45758</v>
      </c>
      <c r="BB930" s="494">
        <v>2025</v>
      </c>
    </row>
    <row r="931" spans="53:54" x14ac:dyDescent="0.2">
      <c r="BA931" s="493">
        <v>45759</v>
      </c>
      <c r="BB931" s="494">
        <v>2025</v>
      </c>
    </row>
    <row r="932" spans="53:54" x14ac:dyDescent="0.2">
      <c r="BA932" s="493">
        <v>45760</v>
      </c>
      <c r="BB932" s="494">
        <v>2025</v>
      </c>
    </row>
    <row r="933" spans="53:54" x14ac:dyDescent="0.2">
      <c r="BA933" s="493">
        <v>45761</v>
      </c>
      <c r="BB933" s="494">
        <v>2025</v>
      </c>
    </row>
    <row r="934" spans="53:54" x14ac:dyDescent="0.2">
      <c r="BA934" s="493">
        <v>45762</v>
      </c>
      <c r="BB934" s="494">
        <v>2025</v>
      </c>
    </row>
    <row r="935" spans="53:54" x14ac:dyDescent="0.2">
      <c r="BA935" s="493">
        <v>45763</v>
      </c>
      <c r="BB935" s="494">
        <v>2025</v>
      </c>
    </row>
    <row r="936" spans="53:54" x14ac:dyDescent="0.2">
      <c r="BA936" s="493">
        <v>45764</v>
      </c>
      <c r="BB936" s="494">
        <v>2025</v>
      </c>
    </row>
    <row r="937" spans="53:54" x14ac:dyDescent="0.2">
      <c r="BA937" s="493">
        <v>45765</v>
      </c>
      <c r="BB937" s="494">
        <v>2025</v>
      </c>
    </row>
    <row r="938" spans="53:54" x14ac:dyDescent="0.2">
      <c r="BA938" s="493">
        <v>45766</v>
      </c>
      <c r="BB938" s="494">
        <v>2025</v>
      </c>
    </row>
    <row r="939" spans="53:54" x14ac:dyDescent="0.2">
      <c r="BA939" s="493">
        <v>45767</v>
      </c>
      <c r="BB939" s="494">
        <v>2025</v>
      </c>
    </row>
    <row r="940" spans="53:54" x14ac:dyDescent="0.2">
      <c r="BA940" s="493">
        <v>45768</v>
      </c>
      <c r="BB940" s="494">
        <v>2025</v>
      </c>
    </row>
    <row r="941" spans="53:54" x14ac:dyDescent="0.2">
      <c r="BA941" s="493">
        <v>45769</v>
      </c>
      <c r="BB941" s="494">
        <v>2025</v>
      </c>
    </row>
    <row r="942" spans="53:54" x14ac:dyDescent="0.2">
      <c r="BA942" s="493">
        <v>45770</v>
      </c>
      <c r="BB942" s="494">
        <v>2025</v>
      </c>
    </row>
    <row r="943" spans="53:54" x14ac:dyDescent="0.2">
      <c r="BA943" s="493">
        <v>45771</v>
      </c>
      <c r="BB943" s="494">
        <v>2025</v>
      </c>
    </row>
    <row r="944" spans="53:54" x14ac:dyDescent="0.2">
      <c r="BA944" s="493">
        <v>45772</v>
      </c>
      <c r="BB944" s="494">
        <v>2025</v>
      </c>
    </row>
    <row r="945" spans="53:54" x14ac:dyDescent="0.2">
      <c r="BA945" s="493">
        <v>45773</v>
      </c>
      <c r="BB945" s="494">
        <v>2025</v>
      </c>
    </row>
    <row r="946" spans="53:54" x14ac:dyDescent="0.2">
      <c r="BA946" s="493">
        <v>45774</v>
      </c>
      <c r="BB946" s="494">
        <v>2025</v>
      </c>
    </row>
    <row r="947" spans="53:54" x14ac:dyDescent="0.2">
      <c r="BA947" s="493">
        <v>45775</v>
      </c>
      <c r="BB947" s="494">
        <v>2025</v>
      </c>
    </row>
    <row r="948" spans="53:54" x14ac:dyDescent="0.2">
      <c r="BA948" s="493">
        <v>45776</v>
      </c>
      <c r="BB948" s="494">
        <v>2025</v>
      </c>
    </row>
    <row r="949" spans="53:54" x14ac:dyDescent="0.2">
      <c r="BA949" s="493">
        <v>45777</v>
      </c>
      <c r="BB949" s="494">
        <v>2025</v>
      </c>
    </row>
    <row r="950" spans="53:54" x14ac:dyDescent="0.2">
      <c r="BA950" s="493">
        <v>45778</v>
      </c>
      <c r="BB950" s="494">
        <v>2025</v>
      </c>
    </row>
    <row r="951" spans="53:54" x14ac:dyDescent="0.2">
      <c r="BA951" s="493">
        <v>45779</v>
      </c>
      <c r="BB951" s="494">
        <v>2025</v>
      </c>
    </row>
    <row r="952" spans="53:54" x14ac:dyDescent="0.2">
      <c r="BA952" s="493">
        <v>45780</v>
      </c>
      <c r="BB952" s="494">
        <v>2025</v>
      </c>
    </row>
    <row r="953" spans="53:54" x14ac:dyDescent="0.2">
      <c r="BA953" s="493">
        <v>45781</v>
      </c>
      <c r="BB953" s="494">
        <v>2025</v>
      </c>
    </row>
    <row r="954" spans="53:54" x14ac:dyDescent="0.2">
      <c r="BA954" s="493">
        <v>45782</v>
      </c>
      <c r="BB954" s="494">
        <v>2025</v>
      </c>
    </row>
    <row r="955" spans="53:54" x14ac:dyDescent="0.2">
      <c r="BA955" s="493">
        <v>45783</v>
      </c>
      <c r="BB955" s="494">
        <v>2025</v>
      </c>
    </row>
    <row r="956" spans="53:54" x14ac:dyDescent="0.2">
      <c r="BA956" s="493">
        <v>45784</v>
      </c>
      <c r="BB956" s="494">
        <v>2025</v>
      </c>
    </row>
    <row r="957" spans="53:54" x14ac:dyDescent="0.2">
      <c r="BA957" s="493">
        <v>45785</v>
      </c>
      <c r="BB957" s="494">
        <v>2025</v>
      </c>
    </row>
    <row r="958" spans="53:54" x14ac:dyDescent="0.2">
      <c r="BA958" s="493">
        <v>45786</v>
      </c>
      <c r="BB958" s="494">
        <v>2025</v>
      </c>
    </row>
    <row r="959" spans="53:54" x14ac:dyDescent="0.2">
      <c r="BA959" s="493">
        <v>45787</v>
      </c>
      <c r="BB959" s="494">
        <v>2025</v>
      </c>
    </row>
    <row r="960" spans="53:54" x14ac:dyDescent="0.2">
      <c r="BA960" s="493">
        <v>45788</v>
      </c>
      <c r="BB960" s="494">
        <v>2025</v>
      </c>
    </row>
    <row r="961" spans="53:54" x14ac:dyDescent="0.2">
      <c r="BA961" s="493">
        <v>45789</v>
      </c>
      <c r="BB961" s="494">
        <v>2025</v>
      </c>
    </row>
    <row r="962" spans="53:54" x14ac:dyDescent="0.2">
      <c r="BA962" s="493">
        <v>45790</v>
      </c>
      <c r="BB962" s="494">
        <v>2025</v>
      </c>
    </row>
    <row r="963" spans="53:54" x14ac:dyDescent="0.2">
      <c r="BA963" s="493">
        <v>45791</v>
      </c>
      <c r="BB963" s="494">
        <v>2025</v>
      </c>
    </row>
    <row r="964" spans="53:54" x14ac:dyDescent="0.2">
      <c r="BA964" s="493">
        <v>45792</v>
      </c>
      <c r="BB964" s="494">
        <v>2025</v>
      </c>
    </row>
    <row r="965" spans="53:54" x14ac:dyDescent="0.2">
      <c r="BA965" s="493">
        <v>45793</v>
      </c>
      <c r="BB965" s="494">
        <v>2025</v>
      </c>
    </row>
    <row r="966" spans="53:54" x14ac:dyDescent="0.2">
      <c r="BA966" s="493">
        <v>45794</v>
      </c>
      <c r="BB966" s="494">
        <v>2025</v>
      </c>
    </row>
    <row r="967" spans="53:54" x14ac:dyDescent="0.2">
      <c r="BA967" s="493">
        <v>45795</v>
      </c>
      <c r="BB967" s="494">
        <v>2025</v>
      </c>
    </row>
    <row r="968" spans="53:54" x14ac:dyDescent="0.2">
      <c r="BA968" s="493">
        <v>45796</v>
      </c>
      <c r="BB968" s="494">
        <v>2025</v>
      </c>
    </row>
    <row r="969" spans="53:54" x14ac:dyDescent="0.2">
      <c r="BA969" s="493">
        <v>45797</v>
      </c>
      <c r="BB969" s="494">
        <v>2025</v>
      </c>
    </row>
    <row r="970" spans="53:54" x14ac:dyDescent="0.2">
      <c r="BA970" s="493">
        <v>45798</v>
      </c>
      <c r="BB970" s="494">
        <v>2025</v>
      </c>
    </row>
    <row r="971" spans="53:54" x14ac:dyDescent="0.2">
      <c r="BA971" s="493">
        <v>45799</v>
      </c>
      <c r="BB971" s="494">
        <v>2025</v>
      </c>
    </row>
    <row r="972" spans="53:54" x14ac:dyDescent="0.2">
      <c r="BA972" s="493">
        <v>45800</v>
      </c>
      <c r="BB972" s="494">
        <v>2025</v>
      </c>
    </row>
    <row r="973" spans="53:54" x14ac:dyDescent="0.2">
      <c r="BA973" s="493">
        <v>45801</v>
      </c>
      <c r="BB973" s="494">
        <v>2025</v>
      </c>
    </row>
    <row r="974" spans="53:54" x14ac:dyDescent="0.2">
      <c r="BA974" s="493">
        <v>45802</v>
      </c>
      <c r="BB974" s="494">
        <v>2025</v>
      </c>
    </row>
    <row r="975" spans="53:54" x14ac:dyDescent="0.2">
      <c r="BA975" s="493">
        <v>45803</v>
      </c>
      <c r="BB975" s="494">
        <v>2025</v>
      </c>
    </row>
    <row r="976" spans="53:54" x14ac:dyDescent="0.2">
      <c r="BA976" s="493">
        <v>45804</v>
      </c>
      <c r="BB976" s="494">
        <v>2025</v>
      </c>
    </row>
    <row r="977" spans="53:54" x14ac:dyDescent="0.2">
      <c r="BA977" s="493">
        <v>45805</v>
      </c>
      <c r="BB977" s="494">
        <v>2025</v>
      </c>
    </row>
    <row r="978" spans="53:54" x14ac:dyDescent="0.2">
      <c r="BA978" s="493">
        <v>45806</v>
      </c>
      <c r="BB978" s="494">
        <v>2025</v>
      </c>
    </row>
    <row r="979" spans="53:54" x14ac:dyDescent="0.2">
      <c r="BA979" s="493">
        <v>45807</v>
      </c>
      <c r="BB979" s="494">
        <v>2025</v>
      </c>
    </row>
    <row r="980" spans="53:54" x14ac:dyDescent="0.2">
      <c r="BA980" s="493">
        <v>45808</v>
      </c>
      <c r="BB980" s="494">
        <v>2025</v>
      </c>
    </row>
    <row r="981" spans="53:54" x14ac:dyDescent="0.2">
      <c r="BA981" s="493">
        <v>45809</v>
      </c>
      <c r="BB981" s="494">
        <v>2025</v>
      </c>
    </row>
    <row r="982" spans="53:54" x14ac:dyDescent="0.2">
      <c r="BA982" s="493">
        <v>45810</v>
      </c>
      <c r="BB982" s="494">
        <v>2025</v>
      </c>
    </row>
    <row r="983" spans="53:54" x14ac:dyDescent="0.2">
      <c r="BA983" s="493">
        <v>45811</v>
      </c>
      <c r="BB983" s="494">
        <v>2025</v>
      </c>
    </row>
    <row r="984" spans="53:54" x14ac:dyDescent="0.2">
      <c r="BA984" s="493">
        <v>45812</v>
      </c>
      <c r="BB984" s="494">
        <v>2025</v>
      </c>
    </row>
    <row r="985" spans="53:54" x14ac:dyDescent="0.2">
      <c r="BA985" s="493">
        <v>45813</v>
      </c>
      <c r="BB985" s="494">
        <v>2025</v>
      </c>
    </row>
    <row r="986" spans="53:54" x14ac:dyDescent="0.2">
      <c r="BA986" s="493">
        <v>45814</v>
      </c>
      <c r="BB986" s="494">
        <v>2025</v>
      </c>
    </row>
    <row r="987" spans="53:54" x14ac:dyDescent="0.2">
      <c r="BA987" s="493">
        <v>45815</v>
      </c>
      <c r="BB987" s="494">
        <v>2025</v>
      </c>
    </row>
    <row r="988" spans="53:54" x14ac:dyDescent="0.2">
      <c r="BA988" s="493">
        <v>45816</v>
      </c>
      <c r="BB988" s="494">
        <v>2025</v>
      </c>
    </row>
    <row r="989" spans="53:54" x14ac:dyDescent="0.2">
      <c r="BA989" s="493">
        <v>45817</v>
      </c>
      <c r="BB989" s="494">
        <v>2025</v>
      </c>
    </row>
    <row r="990" spans="53:54" x14ac:dyDescent="0.2">
      <c r="BA990" s="493">
        <v>45818</v>
      </c>
      <c r="BB990" s="494">
        <v>2025</v>
      </c>
    </row>
    <row r="991" spans="53:54" x14ac:dyDescent="0.2">
      <c r="BA991" s="493">
        <v>45819</v>
      </c>
      <c r="BB991" s="494">
        <v>2025</v>
      </c>
    </row>
    <row r="992" spans="53:54" x14ac:dyDescent="0.2">
      <c r="BA992" s="493">
        <v>45820</v>
      </c>
      <c r="BB992" s="494">
        <v>2025</v>
      </c>
    </row>
    <row r="993" spans="53:54" x14ac:dyDescent="0.2">
      <c r="BA993" s="493">
        <v>45821</v>
      </c>
      <c r="BB993" s="494">
        <v>2025</v>
      </c>
    </row>
    <row r="994" spans="53:54" x14ac:dyDescent="0.2">
      <c r="BA994" s="493">
        <v>45822</v>
      </c>
      <c r="BB994" s="494">
        <v>2025</v>
      </c>
    </row>
    <row r="995" spans="53:54" x14ac:dyDescent="0.2">
      <c r="BA995" s="493">
        <v>45823</v>
      </c>
      <c r="BB995" s="494">
        <v>2025</v>
      </c>
    </row>
    <row r="996" spans="53:54" x14ac:dyDescent="0.2">
      <c r="BA996" s="493">
        <v>45824</v>
      </c>
      <c r="BB996" s="494">
        <v>2025</v>
      </c>
    </row>
    <row r="997" spans="53:54" x14ac:dyDescent="0.2">
      <c r="BA997" s="493">
        <v>45825</v>
      </c>
      <c r="BB997" s="494">
        <v>2025</v>
      </c>
    </row>
    <row r="998" spans="53:54" x14ac:dyDescent="0.2">
      <c r="BA998" s="493">
        <v>45826</v>
      </c>
      <c r="BB998" s="494">
        <v>2025</v>
      </c>
    </row>
    <row r="999" spans="53:54" x14ac:dyDescent="0.2">
      <c r="BA999" s="493">
        <v>45827</v>
      </c>
      <c r="BB999" s="494">
        <v>2025</v>
      </c>
    </row>
    <row r="1000" spans="53:54" x14ac:dyDescent="0.2">
      <c r="BA1000" s="493">
        <v>45828</v>
      </c>
      <c r="BB1000" s="494">
        <v>2025</v>
      </c>
    </row>
    <row r="1001" spans="53:54" x14ac:dyDescent="0.2">
      <c r="BA1001" s="493">
        <v>45829</v>
      </c>
      <c r="BB1001" s="494">
        <v>2025</v>
      </c>
    </row>
    <row r="1002" spans="53:54" x14ac:dyDescent="0.2">
      <c r="BA1002" s="493">
        <v>45830</v>
      </c>
      <c r="BB1002" s="494">
        <v>2025</v>
      </c>
    </row>
    <row r="1003" spans="53:54" x14ac:dyDescent="0.2">
      <c r="BA1003" s="493">
        <v>45831</v>
      </c>
      <c r="BB1003" s="494">
        <v>2025</v>
      </c>
    </row>
    <row r="1004" spans="53:54" x14ac:dyDescent="0.2">
      <c r="BA1004" s="493">
        <v>45832</v>
      </c>
      <c r="BB1004" s="494">
        <v>2025</v>
      </c>
    </row>
    <row r="1005" spans="53:54" x14ac:dyDescent="0.2">
      <c r="BA1005" s="493">
        <v>45833</v>
      </c>
      <c r="BB1005" s="494">
        <v>2025</v>
      </c>
    </row>
    <row r="1006" spans="53:54" x14ac:dyDescent="0.2">
      <c r="BA1006" s="493">
        <v>45834</v>
      </c>
      <c r="BB1006" s="494">
        <v>2025</v>
      </c>
    </row>
    <row r="1007" spans="53:54" x14ac:dyDescent="0.2">
      <c r="BA1007" s="493">
        <v>45835</v>
      </c>
      <c r="BB1007" s="494">
        <v>2025</v>
      </c>
    </row>
    <row r="1008" spans="53:54" x14ac:dyDescent="0.2">
      <c r="BA1008" s="493">
        <v>45836</v>
      </c>
      <c r="BB1008" s="494">
        <v>2025</v>
      </c>
    </row>
    <row r="1009" spans="53:54" x14ac:dyDescent="0.2">
      <c r="BA1009" s="493">
        <v>45837</v>
      </c>
      <c r="BB1009" s="494">
        <v>2025</v>
      </c>
    </row>
    <row r="1010" spans="53:54" x14ac:dyDescent="0.2">
      <c r="BA1010" s="493">
        <v>45838</v>
      </c>
      <c r="BB1010" s="494">
        <v>2025</v>
      </c>
    </row>
    <row r="1011" spans="53:54" x14ac:dyDescent="0.2">
      <c r="BA1011" s="493">
        <v>45839</v>
      </c>
      <c r="BB1011" s="494">
        <v>2025</v>
      </c>
    </row>
    <row r="1012" spans="53:54" x14ac:dyDescent="0.2">
      <c r="BA1012" s="493">
        <v>45840</v>
      </c>
      <c r="BB1012" s="494">
        <v>2025</v>
      </c>
    </row>
    <row r="1013" spans="53:54" x14ac:dyDescent="0.2">
      <c r="BA1013" s="493">
        <v>45841</v>
      </c>
      <c r="BB1013" s="494">
        <v>2025</v>
      </c>
    </row>
    <row r="1014" spans="53:54" x14ac:dyDescent="0.2">
      <c r="BA1014" s="493">
        <v>45842</v>
      </c>
      <c r="BB1014" s="494">
        <v>2025</v>
      </c>
    </row>
    <row r="1015" spans="53:54" x14ac:dyDescent="0.2">
      <c r="BA1015" s="493">
        <v>45843</v>
      </c>
      <c r="BB1015" s="494">
        <v>2025</v>
      </c>
    </row>
    <row r="1016" spans="53:54" x14ac:dyDescent="0.2">
      <c r="BA1016" s="493">
        <v>45844</v>
      </c>
      <c r="BB1016" s="494">
        <v>2025</v>
      </c>
    </row>
    <row r="1017" spans="53:54" x14ac:dyDescent="0.2">
      <c r="BA1017" s="493">
        <v>45845</v>
      </c>
      <c r="BB1017" s="494">
        <v>2025</v>
      </c>
    </row>
    <row r="1018" spans="53:54" x14ac:dyDescent="0.2">
      <c r="BA1018" s="493">
        <v>45846</v>
      </c>
      <c r="BB1018" s="494">
        <v>2025</v>
      </c>
    </row>
    <row r="1019" spans="53:54" x14ac:dyDescent="0.2">
      <c r="BA1019" s="493">
        <v>45847</v>
      </c>
      <c r="BB1019" s="494">
        <v>2025</v>
      </c>
    </row>
    <row r="1020" spans="53:54" x14ac:dyDescent="0.2">
      <c r="BA1020" s="493">
        <v>45848</v>
      </c>
      <c r="BB1020" s="494">
        <v>2025</v>
      </c>
    </row>
    <row r="1021" spans="53:54" x14ac:dyDescent="0.2">
      <c r="BA1021" s="493">
        <v>45849</v>
      </c>
      <c r="BB1021" s="494">
        <v>2025</v>
      </c>
    </row>
    <row r="1022" spans="53:54" x14ac:dyDescent="0.2">
      <c r="BA1022" s="493">
        <v>45850</v>
      </c>
      <c r="BB1022" s="494">
        <v>2025</v>
      </c>
    </row>
    <row r="1023" spans="53:54" x14ac:dyDescent="0.2">
      <c r="BA1023" s="493">
        <v>45851</v>
      </c>
      <c r="BB1023" s="494">
        <v>2025</v>
      </c>
    </row>
    <row r="1024" spans="53:54" x14ac:dyDescent="0.2">
      <c r="BA1024" s="493">
        <v>45852</v>
      </c>
      <c r="BB1024" s="494">
        <v>2025</v>
      </c>
    </row>
    <row r="1025" spans="53:54" x14ac:dyDescent="0.2">
      <c r="BA1025" s="493">
        <v>45853</v>
      </c>
      <c r="BB1025" s="494">
        <v>2025</v>
      </c>
    </row>
    <row r="1026" spans="53:54" x14ac:dyDescent="0.2">
      <c r="BA1026" s="493">
        <v>45854</v>
      </c>
      <c r="BB1026" s="494">
        <v>2025</v>
      </c>
    </row>
    <row r="1027" spans="53:54" x14ac:dyDescent="0.2">
      <c r="BA1027" s="493">
        <v>45855</v>
      </c>
      <c r="BB1027" s="494">
        <v>2025</v>
      </c>
    </row>
    <row r="1028" spans="53:54" x14ac:dyDescent="0.2">
      <c r="BA1028" s="493">
        <v>45856</v>
      </c>
      <c r="BB1028" s="494">
        <v>2025</v>
      </c>
    </row>
    <row r="1029" spans="53:54" x14ac:dyDescent="0.2">
      <c r="BA1029" s="493">
        <v>45857</v>
      </c>
      <c r="BB1029" s="494">
        <v>2025</v>
      </c>
    </row>
    <row r="1030" spans="53:54" x14ac:dyDescent="0.2">
      <c r="BA1030" s="493">
        <v>45858</v>
      </c>
      <c r="BB1030" s="494">
        <v>2025</v>
      </c>
    </row>
    <row r="1031" spans="53:54" x14ac:dyDescent="0.2">
      <c r="BA1031" s="493">
        <v>45859</v>
      </c>
      <c r="BB1031" s="494">
        <v>2025</v>
      </c>
    </row>
    <row r="1032" spans="53:54" x14ac:dyDescent="0.2">
      <c r="BA1032" s="493">
        <v>45860</v>
      </c>
      <c r="BB1032" s="494">
        <v>2025</v>
      </c>
    </row>
    <row r="1033" spans="53:54" x14ac:dyDescent="0.2">
      <c r="BA1033" s="493">
        <v>45861</v>
      </c>
      <c r="BB1033" s="494">
        <v>2025</v>
      </c>
    </row>
    <row r="1034" spans="53:54" x14ac:dyDescent="0.2">
      <c r="BA1034" s="493">
        <v>45862</v>
      </c>
      <c r="BB1034" s="494">
        <v>2025</v>
      </c>
    </row>
    <row r="1035" spans="53:54" x14ac:dyDescent="0.2">
      <c r="BA1035" s="493">
        <v>45863</v>
      </c>
      <c r="BB1035" s="494">
        <v>2025</v>
      </c>
    </row>
    <row r="1036" spans="53:54" x14ac:dyDescent="0.2">
      <c r="BA1036" s="493">
        <v>45864</v>
      </c>
      <c r="BB1036" s="494">
        <v>2025</v>
      </c>
    </row>
    <row r="1037" spans="53:54" x14ac:dyDescent="0.2">
      <c r="BA1037" s="493">
        <v>45865</v>
      </c>
      <c r="BB1037" s="494">
        <v>2025</v>
      </c>
    </row>
    <row r="1038" spans="53:54" x14ac:dyDescent="0.2">
      <c r="BA1038" s="493">
        <v>45866</v>
      </c>
      <c r="BB1038" s="494">
        <v>2025</v>
      </c>
    </row>
    <row r="1039" spans="53:54" x14ac:dyDescent="0.2">
      <c r="BA1039" s="493">
        <v>45867</v>
      </c>
      <c r="BB1039" s="494">
        <v>2025</v>
      </c>
    </row>
    <row r="1040" spans="53:54" x14ac:dyDescent="0.2">
      <c r="BA1040" s="493">
        <v>45868</v>
      </c>
      <c r="BB1040" s="494">
        <v>2025</v>
      </c>
    </row>
    <row r="1041" spans="53:54" x14ac:dyDescent="0.2">
      <c r="BA1041" s="493">
        <v>45869</v>
      </c>
      <c r="BB1041" s="494">
        <v>2025</v>
      </c>
    </row>
    <row r="1042" spans="53:54" x14ac:dyDescent="0.2">
      <c r="BA1042" s="493">
        <v>45870</v>
      </c>
      <c r="BB1042" s="494">
        <v>2025</v>
      </c>
    </row>
    <row r="1043" spans="53:54" x14ac:dyDescent="0.2">
      <c r="BA1043" s="493">
        <v>45871</v>
      </c>
      <c r="BB1043" s="494">
        <v>2025</v>
      </c>
    </row>
    <row r="1044" spans="53:54" x14ac:dyDescent="0.2">
      <c r="BA1044" s="493">
        <v>45872</v>
      </c>
      <c r="BB1044" s="494">
        <v>2025</v>
      </c>
    </row>
    <row r="1045" spans="53:54" x14ac:dyDescent="0.2">
      <c r="BA1045" s="493">
        <v>45873</v>
      </c>
      <c r="BB1045" s="494">
        <v>2025</v>
      </c>
    </row>
    <row r="1046" spans="53:54" x14ac:dyDescent="0.2">
      <c r="BA1046" s="493">
        <v>45874</v>
      </c>
      <c r="BB1046" s="494">
        <v>2025</v>
      </c>
    </row>
    <row r="1047" spans="53:54" x14ac:dyDescent="0.2">
      <c r="BA1047" s="493">
        <v>45875</v>
      </c>
      <c r="BB1047" s="494">
        <v>2025</v>
      </c>
    </row>
    <row r="1048" spans="53:54" x14ac:dyDescent="0.2">
      <c r="BA1048" s="493">
        <v>45876</v>
      </c>
      <c r="BB1048" s="494">
        <v>2025</v>
      </c>
    </row>
    <row r="1049" spans="53:54" x14ac:dyDescent="0.2">
      <c r="BA1049" s="493">
        <v>45877</v>
      </c>
      <c r="BB1049" s="494">
        <v>2025</v>
      </c>
    </row>
    <row r="1050" spans="53:54" x14ac:dyDescent="0.2">
      <c r="BA1050" s="493">
        <v>45878</v>
      </c>
      <c r="BB1050" s="494">
        <v>2025</v>
      </c>
    </row>
    <row r="1051" spans="53:54" x14ac:dyDescent="0.2">
      <c r="BA1051" s="493">
        <v>45879</v>
      </c>
      <c r="BB1051" s="494">
        <v>2025</v>
      </c>
    </row>
    <row r="1052" spans="53:54" x14ac:dyDescent="0.2">
      <c r="BA1052" s="493">
        <v>45880</v>
      </c>
      <c r="BB1052" s="494">
        <v>2025</v>
      </c>
    </row>
    <row r="1053" spans="53:54" x14ac:dyDescent="0.2">
      <c r="BA1053" s="493">
        <v>45881</v>
      </c>
      <c r="BB1053" s="494">
        <v>2025</v>
      </c>
    </row>
    <row r="1054" spans="53:54" x14ac:dyDescent="0.2">
      <c r="BA1054" s="493">
        <v>45882</v>
      </c>
      <c r="BB1054" s="494">
        <v>2025</v>
      </c>
    </row>
    <row r="1055" spans="53:54" x14ac:dyDescent="0.2">
      <c r="BA1055" s="493">
        <v>45883</v>
      </c>
      <c r="BB1055" s="494">
        <v>2025</v>
      </c>
    </row>
    <row r="1056" spans="53:54" x14ac:dyDescent="0.2">
      <c r="BA1056" s="493">
        <v>45884</v>
      </c>
      <c r="BB1056" s="494">
        <v>2025</v>
      </c>
    </row>
    <row r="1057" spans="53:54" x14ac:dyDescent="0.2">
      <c r="BA1057" s="493">
        <v>45885</v>
      </c>
      <c r="BB1057" s="494">
        <v>2025</v>
      </c>
    </row>
    <row r="1058" spans="53:54" x14ac:dyDescent="0.2">
      <c r="BA1058" s="493">
        <v>45886</v>
      </c>
      <c r="BB1058" s="494">
        <v>2025</v>
      </c>
    </row>
    <row r="1059" spans="53:54" x14ac:dyDescent="0.2">
      <c r="BA1059" s="493">
        <v>45887</v>
      </c>
      <c r="BB1059" s="494">
        <v>2025</v>
      </c>
    </row>
    <row r="1060" spans="53:54" x14ac:dyDescent="0.2">
      <c r="BA1060" s="493">
        <v>45888</v>
      </c>
      <c r="BB1060" s="494">
        <v>2025</v>
      </c>
    </row>
    <row r="1061" spans="53:54" x14ac:dyDescent="0.2">
      <c r="BA1061" s="493">
        <v>45889</v>
      </c>
      <c r="BB1061" s="494">
        <v>2025</v>
      </c>
    </row>
    <row r="1062" spans="53:54" x14ac:dyDescent="0.2">
      <c r="BA1062" s="493">
        <v>45890</v>
      </c>
      <c r="BB1062" s="494">
        <v>2025</v>
      </c>
    </row>
    <row r="1063" spans="53:54" x14ac:dyDescent="0.2">
      <c r="BA1063" s="493">
        <v>45891</v>
      </c>
      <c r="BB1063" s="494">
        <v>2025</v>
      </c>
    </row>
    <row r="1064" spans="53:54" x14ac:dyDescent="0.2">
      <c r="BA1064" s="493">
        <v>45892</v>
      </c>
      <c r="BB1064" s="494">
        <v>2025</v>
      </c>
    </row>
    <row r="1065" spans="53:54" x14ac:dyDescent="0.2">
      <c r="BA1065" s="493">
        <v>45893</v>
      </c>
      <c r="BB1065" s="494">
        <v>2025</v>
      </c>
    </row>
    <row r="1066" spans="53:54" x14ac:dyDescent="0.2">
      <c r="BA1066" s="493">
        <v>45894</v>
      </c>
      <c r="BB1066" s="494">
        <v>2025</v>
      </c>
    </row>
    <row r="1067" spans="53:54" x14ac:dyDescent="0.2">
      <c r="BA1067" s="493">
        <v>45895</v>
      </c>
      <c r="BB1067" s="494">
        <v>2025</v>
      </c>
    </row>
    <row r="1068" spans="53:54" x14ac:dyDescent="0.2">
      <c r="BA1068" s="493">
        <v>45896</v>
      </c>
      <c r="BB1068" s="494">
        <v>2025</v>
      </c>
    </row>
    <row r="1069" spans="53:54" x14ac:dyDescent="0.2">
      <c r="BA1069" s="493">
        <v>45897</v>
      </c>
      <c r="BB1069" s="494">
        <v>2025</v>
      </c>
    </row>
    <row r="1070" spans="53:54" x14ac:dyDescent="0.2">
      <c r="BA1070" s="493">
        <v>45898</v>
      </c>
      <c r="BB1070" s="494">
        <v>2025</v>
      </c>
    </row>
    <row r="1071" spans="53:54" x14ac:dyDescent="0.2">
      <c r="BA1071" s="493">
        <v>45899</v>
      </c>
      <c r="BB1071" s="494">
        <v>2025</v>
      </c>
    </row>
    <row r="1072" spans="53:54" x14ac:dyDescent="0.2">
      <c r="BA1072" s="493">
        <v>45900</v>
      </c>
      <c r="BB1072" s="494">
        <v>2025</v>
      </c>
    </row>
    <row r="1073" spans="53:54" x14ac:dyDescent="0.2">
      <c r="BA1073" s="493">
        <v>45901</v>
      </c>
      <c r="BB1073" s="494">
        <v>2025</v>
      </c>
    </row>
    <row r="1074" spans="53:54" x14ac:dyDescent="0.2">
      <c r="BA1074" s="493">
        <v>45902</v>
      </c>
      <c r="BB1074" s="494">
        <v>2025</v>
      </c>
    </row>
    <row r="1075" spans="53:54" x14ac:dyDescent="0.2">
      <c r="BA1075" s="493">
        <v>45903</v>
      </c>
      <c r="BB1075" s="494">
        <v>2025</v>
      </c>
    </row>
    <row r="1076" spans="53:54" x14ac:dyDescent="0.2">
      <c r="BA1076" s="493">
        <v>45904</v>
      </c>
      <c r="BB1076" s="494">
        <v>2025</v>
      </c>
    </row>
    <row r="1077" spans="53:54" x14ac:dyDescent="0.2">
      <c r="BA1077" s="493">
        <v>45905</v>
      </c>
      <c r="BB1077" s="494">
        <v>2025</v>
      </c>
    </row>
    <row r="1078" spans="53:54" x14ac:dyDescent="0.2">
      <c r="BA1078" s="493">
        <v>45906</v>
      </c>
      <c r="BB1078" s="494">
        <v>2025</v>
      </c>
    </row>
    <row r="1079" spans="53:54" x14ac:dyDescent="0.2">
      <c r="BA1079" s="493">
        <v>45907</v>
      </c>
      <c r="BB1079" s="494">
        <v>2025</v>
      </c>
    </row>
    <row r="1080" spans="53:54" x14ac:dyDescent="0.2">
      <c r="BA1080" s="493">
        <v>45908</v>
      </c>
      <c r="BB1080" s="494">
        <v>2025</v>
      </c>
    </row>
    <row r="1081" spans="53:54" x14ac:dyDescent="0.2">
      <c r="BA1081" s="493">
        <v>45909</v>
      </c>
      <c r="BB1081" s="494">
        <v>2025</v>
      </c>
    </row>
    <row r="1082" spans="53:54" x14ac:dyDescent="0.2">
      <c r="BA1082" s="493">
        <v>45910</v>
      </c>
      <c r="BB1082" s="494">
        <v>2025</v>
      </c>
    </row>
    <row r="1083" spans="53:54" x14ac:dyDescent="0.2">
      <c r="BA1083" s="493">
        <v>45911</v>
      </c>
      <c r="BB1083" s="494">
        <v>2025</v>
      </c>
    </row>
    <row r="1084" spans="53:54" x14ac:dyDescent="0.2">
      <c r="BA1084" s="493">
        <v>45912</v>
      </c>
      <c r="BB1084" s="494">
        <v>2025</v>
      </c>
    </row>
    <row r="1085" spans="53:54" x14ac:dyDescent="0.2">
      <c r="BA1085" s="493">
        <v>45913</v>
      </c>
      <c r="BB1085" s="494">
        <v>2025</v>
      </c>
    </row>
    <row r="1086" spans="53:54" x14ac:dyDescent="0.2">
      <c r="BA1086" s="493">
        <v>45914</v>
      </c>
      <c r="BB1086" s="494">
        <v>2025</v>
      </c>
    </row>
    <row r="1087" spans="53:54" x14ac:dyDescent="0.2">
      <c r="BA1087" s="493">
        <v>45915</v>
      </c>
      <c r="BB1087" s="494">
        <v>2025</v>
      </c>
    </row>
    <row r="1088" spans="53:54" x14ac:dyDescent="0.2">
      <c r="BA1088" s="493">
        <v>45916</v>
      </c>
      <c r="BB1088" s="494">
        <v>2025</v>
      </c>
    </row>
    <row r="1089" spans="53:54" x14ac:dyDescent="0.2">
      <c r="BA1089" s="493">
        <v>45917</v>
      </c>
      <c r="BB1089" s="494">
        <v>2025</v>
      </c>
    </row>
    <row r="1090" spans="53:54" x14ac:dyDescent="0.2">
      <c r="BA1090" s="493">
        <v>45918</v>
      </c>
      <c r="BB1090" s="494">
        <v>2025</v>
      </c>
    </row>
    <row r="1091" spans="53:54" x14ac:dyDescent="0.2">
      <c r="BA1091" s="493">
        <v>45919</v>
      </c>
      <c r="BB1091" s="494">
        <v>2025</v>
      </c>
    </row>
    <row r="1092" spans="53:54" x14ac:dyDescent="0.2">
      <c r="BA1092" s="493">
        <v>45920</v>
      </c>
      <c r="BB1092" s="494">
        <v>2025</v>
      </c>
    </row>
    <row r="1093" spans="53:54" x14ac:dyDescent="0.2">
      <c r="BA1093" s="493">
        <v>45921</v>
      </c>
      <c r="BB1093" s="494">
        <v>2025</v>
      </c>
    </row>
    <row r="1094" spans="53:54" x14ac:dyDescent="0.2">
      <c r="BA1094" s="493">
        <v>45922</v>
      </c>
      <c r="BB1094" s="494">
        <v>2025</v>
      </c>
    </row>
    <row r="1095" spans="53:54" x14ac:dyDescent="0.2">
      <c r="BA1095" s="493">
        <v>45923</v>
      </c>
      <c r="BB1095" s="494">
        <v>2025</v>
      </c>
    </row>
    <row r="1096" spans="53:54" x14ac:dyDescent="0.2">
      <c r="BA1096" s="493">
        <v>45924</v>
      </c>
      <c r="BB1096" s="494">
        <v>2025</v>
      </c>
    </row>
    <row r="1097" spans="53:54" x14ac:dyDescent="0.2">
      <c r="BA1097" s="493">
        <v>45925</v>
      </c>
      <c r="BB1097" s="494">
        <v>2025</v>
      </c>
    </row>
    <row r="1098" spans="53:54" x14ac:dyDescent="0.2">
      <c r="BA1098" s="493">
        <v>45926</v>
      </c>
      <c r="BB1098" s="494">
        <v>2025</v>
      </c>
    </row>
    <row r="1099" spans="53:54" x14ac:dyDescent="0.2">
      <c r="BA1099" s="493">
        <v>45927</v>
      </c>
      <c r="BB1099" s="494">
        <v>2025</v>
      </c>
    </row>
    <row r="1100" spans="53:54" x14ac:dyDescent="0.2">
      <c r="BA1100" s="493">
        <v>45928</v>
      </c>
      <c r="BB1100" s="494">
        <v>2025</v>
      </c>
    </row>
    <row r="1101" spans="53:54" x14ac:dyDescent="0.2">
      <c r="BA1101" s="493">
        <v>45929</v>
      </c>
      <c r="BB1101" s="494">
        <v>2025</v>
      </c>
    </row>
    <row r="1102" spans="53:54" x14ac:dyDescent="0.2">
      <c r="BA1102" s="493">
        <v>45930</v>
      </c>
      <c r="BB1102" s="494">
        <v>2025</v>
      </c>
    </row>
    <row r="1103" spans="53:54" x14ac:dyDescent="0.2">
      <c r="BA1103" s="493">
        <v>45931</v>
      </c>
      <c r="BB1103" s="494">
        <v>2026</v>
      </c>
    </row>
    <row r="1104" spans="53:54" x14ac:dyDescent="0.2">
      <c r="BA1104" s="493">
        <v>45932</v>
      </c>
      <c r="BB1104" s="494">
        <v>2026</v>
      </c>
    </row>
    <row r="1105" spans="53:54" x14ac:dyDescent="0.2">
      <c r="BA1105" s="493">
        <v>45933</v>
      </c>
      <c r="BB1105" s="494">
        <v>2026</v>
      </c>
    </row>
    <row r="1106" spans="53:54" x14ac:dyDescent="0.2">
      <c r="BA1106" s="493">
        <v>45934</v>
      </c>
      <c r="BB1106" s="494">
        <v>2026</v>
      </c>
    </row>
    <row r="1107" spans="53:54" x14ac:dyDescent="0.2">
      <c r="BA1107" s="493">
        <v>45935</v>
      </c>
      <c r="BB1107" s="494">
        <v>2026</v>
      </c>
    </row>
    <row r="1108" spans="53:54" x14ac:dyDescent="0.2">
      <c r="BA1108" s="493">
        <v>45936</v>
      </c>
      <c r="BB1108" s="494">
        <v>2026</v>
      </c>
    </row>
    <row r="1109" spans="53:54" x14ac:dyDescent="0.2">
      <c r="BA1109" s="493">
        <v>45937</v>
      </c>
      <c r="BB1109" s="494">
        <v>2026</v>
      </c>
    </row>
    <row r="1110" spans="53:54" x14ac:dyDescent="0.2">
      <c r="BA1110" s="493">
        <v>45938</v>
      </c>
      <c r="BB1110" s="494">
        <v>2026</v>
      </c>
    </row>
    <row r="1111" spans="53:54" x14ac:dyDescent="0.2">
      <c r="BA1111" s="493">
        <v>45939</v>
      </c>
      <c r="BB1111" s="494">
        <v>2026</v>
      </c>
    </row>
    <row r="1112" spans="53:54" x14ac:dyDescent="0.2">
      <c r="BA1112" s="493">
        <v>45940</v>
      </c>
      <c r="BB1112" s="494">
        <v>2026</v>
      </c>
    </row>
    <row r="1113" spans="53:54" x14ac:dyDescent="0.2">
      <c r="BA1113" s="493">
        <v>45941</v>
      </c>
      <c r="BB1113" s="494">
        <v>2026</v>
      </c>
    </row>
    <row r="1114" spans="53:54" x14ac:dyDescent="0.2">
      <c r="BA1114" s="493">
        <v>45942</v>
      </c>
      <c r="BB1114" s="494">
        <v>2026</v>
      </c>
    </row>
    <row r="1115" spans="53:54" x14ac:dyDescent="0.2">
      <c r="BA1115" s="493">
        <v>45943</v>
      </c>
      <c r="BB1115" s="494">
        <v>2026</v>
      </c>
    </row>
    <row r="1116" spans="53:54" x14ac:dyDescent="0.2">
      <c r="BA1116" s="493">
        <v>45944</v>
      </c>
      <c r="BB1116" s="494">
        <v>2026</v>
      </c>
    </row>
    <row r="1117" spans="53:54" x14ac:dyDescent="0.2">
      <c r="BA1117" s="493">
        <v>45945</v>
      </c>
      <c r="BB1117" s="494">
        <v>2026</v>
      </c>
    </row>
    <row r="1118" spans="53:54" x14ac:dyDescent="0.2">
      <c r="BA1118" s="493">
        <v>45946</v>
      </c>
      <c r="BB1118" s="494">
        <v>2026</v>
      </c>
    </row>
    <row r="1119" spans="53:54" x14ac:dyDescent="0.2">
      <c r="BA1119" s="493">
        <v>45947</v>
      </c>
      <c r="BB1119" s="494">
        <v>2026</v>
      </c>
    </row>
    <row r="1120" spans="53:54" x14ac:dyDescent="0.2">
      <c r="BA1120" s="493">
        <v>45948</v>
      </c>
      <c r="BB1120" s="494">
        <v>2026</v>
      </c>
    </row>
    <row r="1121" spans="53:54" x14ac:dyDescent="0.2">
      <c r="BA1121" s="493">
        <v>45949</v>
      </c>
      <c r="BB1121" s="494">
        <v>2026</v>
      </c>
    </row>
    <row r="1122" spans="53:54" x14ac:dyDescent="0.2">
      <c r="BA1122" s="493">
        <v>45950</v>
      </c>
      <c r="BB1122" s="494">
        <v>2026</v>
      </c>
    </row>
    <row r="1123" spans="53:54" x14ac:dyDescent="0.2">
      <c r="BA1123" s="493">
        <v>45951</v>
      </c>
      <c r="BB1123" s="494">
        <v>2026</v>
      </c>
    </row>
    <row r="1124" spans="53:54" x14ac:dyDescent="0.2">
      <c r="BA1124" s="493">
        <v>45952</v>
      </c>
      <c r="BB1124" s="494">
        <v>2026</v>
      </c>
    </row>
    <row r="1125" spans="53:54" x14ac:dyDescent="0.2">
      <c r="BA1125" s="493">
        <v>45953</v>
      </c>
      <c r="BB1125" s="494">
        <v>2026</v>
      </c>
    </row>
    <row r="1126" spans="53:54" x14ac:dyDescent="0.2">
      <c r="BA1126" s="493">
        <v>45954</v>
      </c>
      <c r="BB1126" s="494">
        <v>2026</v>
      </c>
    </row>
    <row r="1127" spans="53:54" x14ac:dyDescent="0.2">
      <c r="BA1127" s="493">
        <v>45955</v>
      </c>
      <c r="BB1127" s="494">
        <v>2026</v>
      </c>
    </row>
    <row r="1128" spans="53:54" x14ac:dyDescent="0.2">
      <c r="BA1128" s="493">
        <v>45956</v>
      </c>
      <c r="BB1128" s="494">
        <v>2026</v>
      </c>
    </row>
    <row r="1129" spans="53:54" x14ac:dyDescent="0.2">
      <c r="BA1129" s="493">
        <v>45957</v>
      </c>
      <c r="BB1129" s="494">
        <v>2026</v>
      </c>
    </row>
    <row r="1130" spans="53:54" x14ac:dyDescent="0.2">
      <c r="BA1130" s="493">
        <v>45958</v>
      </c>
      <c r="BB1130" s="494">
        <v>2026</v>
      </c>
    </row>
    <row r="1131" spans="53:54" x14ac:dyDescent="0.2">
      <c r="BA1131" s="493">
        <v>45959</v>
      </c>
      <c r="BB1131" s="494">
        <v>2026</v>
      </c>
    </row>
    <row r="1132" spans="53:54" x14ac:dyDescent="0.2">
      <c r="BA1132" s="493">
        <v>45960</v>
      </c>
      <c r="BB1132" s="494">
        <v>2026</v>
      </c>
    </row>
    <row r="1133" spans="53:54" x14ac:dyDescent="0.2">
      <c r="BA1133" s="493">
        <v>45961</v>
      </c>
      <c r="BB1133" s="494">
        <v>2026</v>
      </c>
    </row>
    <row r="1134" spans="53:54" x14ac:dyDescent="0.2">
      <c r="BA1134" s="493">
        <v>45962</v>
      </c>
      <c r="BB1134" s="494">
        <v>2026</v>
      </c>
    </row>
    <row r="1135" spans="53:54" x14ac:dyDescent="0.2">
      <c r="BA1135" s="493">
        <v>45963</v>
      </c>
      <c r="BB1135" s="494">
        <v>2026</v>
      </c>
    </row>
    <row r="1136" spans="53:54" x14ac:dyDescent="0.2">
      <c r="BA1136" s="493">
        <v>45964</v>
      </c>
      <c r="BB1136" s="494">
        <v>2026</v>
      </c>
    </row>
    <row r="1137" spans="53:54" x14ac:dyDescent="0.2">
      <c r="BA1137" s="493">
        <v>45965</v>
      </c>
      <c r="BB1137" s="494">
        <v>2026</v>
      </c>
    </row>
    <row r="1138" spans="53:54" x14ac:dyDescent="0.2">
      <c r="BA1138" s="493">
        <v>45966</v>
      </c>
      <c r="BB1138" s="494">
        <v>2026</v>
      </c>
    </row>
    <row r="1139" spans="53:54" x14ac:dyDescent="0.2">
      <c r="BA1139" s="493">
        <v>45967</v>
      </c>
      <c r="BB1139" s="494">
        <v>2026</v>
      </c>
    </row>
    <row r="1140" spans="53:54" x14ac:dyDescent="0.2">
      <c r="BA1140" s="493">
        <v>45968</v>
      </c>
      <c r="BB1140" s="494">
        <v>2026</v>
      </c>
    </row>
    <row r="1141" spans="53:54" x14ac:dyDescent="0.2">
      <c r="BA1141" s="493">
        <v>45969</v>
      </c>
      <c r="BB1141" s="494">
        <v>2026</v>
      </c>
    </row>
    <row r="1142" spans="53:54" x14ac:dyDescent="0.2">
      <c r="BA1142" s="493">
        <v>45970</v>
      </c>
      <c r="BB1142" s="494">
        <v>2026</v>
      </c>
    </row>
    <row r="1143" spans="53:54" x14ac:dyDescent="0.2">
      <c r="BA1143" s="493">
        <v>45971</v>
      </c>
      <c r="BB1143" s="494">
        <v>2026</v>
      </c>
    </row>
    <row r="1144" spans="53:54" x14ac:dyDescent="0.2">
      <c r="BA1144" s="493">
        <v>45972</v>
      </c>
      <c r="BB1144" s="494">
        <v>2026</v>
      </c>
    </row>
    <row r="1145" spans="53:54" x14ac:dyDescent="0.2">
      <c r="BA1145" s="493">
        <v>45973</v>
      </c>
      <c r="BB1145" s="494">
        <v>2026</v>
      </c>
    </row>
    <row r="1146" spans="53:54" x14ac:dyDescent="0.2">
      <c r="BA1146" s="493">
        <v>45974</v>
      </c>
      <c r="BB1146" s="494">
        <v>2026</v>
      </c>
    </row>
    <row r="1147" spans="53:54" x14ac:dyDescent="0.2">
      <c r="BA1147" s="493">
        <v>45975</v>
      </c>
      <c r="BB1147" s="494">
        <v>2026</v>
      </c>
    </row>
    <row r="1148" spans="53:54" x14ac:dyDescent="0.2">
      <c r="BA1148" s="493">
        <v>45976</v>
      </c>
      <c r="BB1148" s="494">
        <v>2026</v>
      </c>
    </row>
    <row r="1149" spans="53:54" x14ac:dyDescent="0.2">
      <c r="BA1149" s="493">
        <v>45977</v>
      </c>
      <c r="BB1149" s="494">
        <v>2026</v>
      </c>
    </row>
    <row r="1150" spans="53:54" x14ac:dyDescent="0.2">
      <c r="BA1150" s="493">
        <v>45978</v>
      </c>
      <c r="BB1150" s="494">
        <v>2026</v>
      </c>
    </row>
    <row r="1151" spans="53:54" x14ac:dyDescent="0.2">
      <c r="BA1151" s="493">
        <v>45979</v>
      </c>
      <c r="BB1151" s="494">
        <v>2026</v>
      </c>
    </row>
    <row r="1152" spans="53:54" x14ac:dyDescent="0.2">
      <c r="BA1152" s="493">
        <v>45980</v>
      </c>
      <c r="BB1152" s="494">
        <v>2026</v>
      </c>
    </row>
    <row r="1153" spans="53:54" x14ac:dyDescent="0.2">
      <c r="BA1153" s="493">
        <v>45981</v>
      </c>
      <c r="BB1153" s="494">
        <v>2026</v>
      </c>
    </row>
    <row r="1154" spans="53:54" x14ac:dyDescent="0.2">
      <c r="BA1154" s="493">
        <v>45982</v>
      </c>
      <c r="BB1154" s="494">
        <v>2026</v>
      </c>
    </row>
    <row r="1155" spans="53:54" x14ac:dyDescent="0.2">
      <c r="BA1155" s="493">
        <v>45983</v>
      </c>
      <c r="BB1155" s="494">
        <v>2026</v>
      </c>
    </row>
    <row r="1156" spans="53:54" x14ac:dyDescent="0.2">
      <c r="BA1156" s="493">
        <v>45984</v>
      </c>
      <c r="BB1156" s="494">
        <v>2026</v>
      </c>
    </row>
    <row r="1157" spans="53:54" x14ac:dyDescent="0.2">
      <c r="BA1157" s="493">
        <v>45985</v>
      </c>
      <c r="BB1157" s="494">
        <v>2026</v>
      </c>
    </row>
    <row r="1158" spans="53:54" x14ac:dyDescent="0.2">
      <c r="BA1158" s="493">
        <v>45986</v>
      </c>
      <c r="BB1158" s="494">
        <v>2026</v>
      </c>
    </row>
    <row r="1159" spans="53:54" x14ac:dyDescent="0.2">
      <c r="BA1159" s="493">
        <v>45987</v>
      </c>
      <c r="BB1159" s="494">
        <v>2026</v>
      </c>
    </row>
    <row r="1160" spans="53:54" x14ac:dyDescent="0.2">
      <c r="BA1160" s="493">
        <v>45988</v>
      </c>
      <c r="BB1160" s="494">
        <v>2026</v>
      </c>
    </row>
    <row r="1161" spans="53:54" x14ac:dyDescent="0.2">
      <c r="BA1161" s="493">
        <v>45989</v>
      </c>
      <c r="BB1161" s="494">
        <v>2026</v>
      </c>
    </row>
    <row r="1162" spans="53:54" x14ac:dyDescent="0.2">
      <c r="BA1162" s="493">
        <v>45990</v>
      </c>
      <c r="BB1162" s="494">
        <v>2026</v>
      </c>
    </row>
    <row r="1163" spans="53:54" x14ac:dyDescent="0.2">
      <c r="BA1163" s="493">
        <v>45991</v>
      </c>
      <c r="BB1163" s="494">
        <v>2026</v>
      </c>
    </row>
    <row r="1164" spans="53:54" x14ac:dyDescent="0.2">
      <c r="BA1164" s="493">
        <v>45992</v>
      </c>
      <c r="BB1164" s="494">
        <v>2026</v>
      </c>
    </row>
    <row r="1165" spans="53:54" x14ac:dyDescent="0.2">
      <c r="BA1165" s="493">
        <v>45993</v>
      </c>
      <c r="BB1165" s="494">
        <v>2026</v>
      </c>
    </row>
    <row r="1166" spans="53:54" x14ac:dyDescent="0.2">
      <c r="BA1166" s="493">
        <v>45994</v>
      </c>
      <c r="BB1166" s="494">
        <v>2026</v>
      </c>
    </row>
    <row r="1167" spans="53:54" x14ac:dyDescent="0.2">
      <c r="BA1167" s="493">
        <v>45995</v>
      </c>
      <c r="BB1167" s="494">
        <v>2026</v>
      </c>
    </row>
    <row r="1168" spans="53:54" x14ac:dyDescent="0.2">
      <c r="BA1168" s="493">
        <v>45996</v>
      </c>
      <c r="BB1168" s="494">
        <v>2026</v>
      </c>
    </row>
    <row r="1169" spans="53:54" x14ac:dyDescent="0.2">
      <c r="BA1169" s="493">
        <v>45997</v>
      </c>
      <c r="BB1169" s="494">
        <v>2026</v>
      </c>
    </row>
    <row r="1170" spans="53:54" x14ac:dyDescent="0.2">
      <c r="BA1170" s="493">
        <v>45998</v>
      </c>
      <c r="BB1170" s="494">
        <v>2026</v>
      </c>
    </row>
    <row r="1171" spans="53:54" x14ac:dyDescent="0.2">
      <c r="BA1171" s="493">
        <v>45999</v>
      </c>
      <c r="BB1171" s="494">
        <v>2026</v>
      </c>
    </row>
    <row r="1172" spans="53:54" x14ac:dyDescent="0.2">
      <c r="BA1172" s="493">
        <v>46000</v>
      </c>
      <c r="BB1172" s="494">
        <v>2026</v>
      </c>
    </row>
    <row r="1173" spans="53:54" x14ac:dyDescent="0.2">
      <c r="BA1173" s="493">
        <v>46001</v>
      </c>
      <c r="BB1173" s="494">
        <v>2026</v>
      </c>
    </row>
    <row r="1174" spans="53:54" x14ac:dyDescent="0.2">
      <c r="BA1174" s="493">
        <v>46002</v>
      </c>
      <c r="BB1174" s="494">
        <v>2026</v>
      </c>
    </row>
    <row r="1175" spans="53:54" x14ac:dyDescent="0.2">
      <c r="BA1175" s="493">
        <v>46003</v>
      </c>
      <c r="BB1175" s="494">
        <v>2026</v>
      </c>
    </row>
    <row r="1176" spans="53:54" x14ac:dyDescent="0.2">
      <c r="BA1176" s="493">
        <v>46004</v>
      </c>
      <c r="BB1176" s="494">
        <v>2026</v>
      </c>
    </row>
    <row r="1177" spans="53:54" x14ac:dyDescent="0.2">
      <c r="BA1177" s="493">
        <v>46005</v>
      </c>
      <c r="BB1177" s="494">
        <v>2026</v>
      </c>
    </row>
    <row r="1178" spans="53:54" x14ac:dyDescent="0.2">
      <c r="BA1178" s="493">
        <v>46006</v>
      </c>
      <c r="BB1178" s="494">
        <v>2026</v>
      </c>
    </row>
    <row r="1179" spans="53:54" x14ac:dyDescent="0.2">
      <c r="BA1179" s="493">
        <v>46007</v>
      </c>
      <c r="BB1179" s="494">
        <v>2026</v>
      </c>
    </row>
    <row r="1180" spans="53:54" x14ac:dyDescent="0.2">
      <c r="BA1180" s="493">
        <v>46008</v>
      </c>
      <c r="BB1180" s="494">
        <v>2026</v>
      </c>
    </row>
    <row r="1181" spans="53:54" x14ac:dyDescent="0.2">
      <c r="BA1181" s="493">
        <v>46009</v>
      </c>
      <c r="BB1181" s="494">
        <v>2026</v>
      </c>
    </row>
    <row r="1182" spans="53:54" x14ac:dyDescent="0.2">
      <c r="BA1182" s="493">
        <v>46010</v>
      </c>
      <c r="BB1182" s="494">
        <v>2026</v>
      </c>
    </row>
    <row r="1183" spans="53:54" x14ac:dyDescent="0.2">
      <c r="BA1183" s="493">
        <v>46011</v>
      </c>
      <c r="BB1183" s="494">
        <v>2026</v>
      </c>
    </row>
    <row r="1184" spans="53:54" x14ac:dyDescent="0.2">
      <c r="BA1184" s="493">
        <v>46012</v>
      </c>
      <c r="BB1184" s="494">
        <v>2026</v>
      </c>
    </row>
    <row r="1185" spans="53:54" x14ac:dyDescent="0.2">
      <c r="BA1185" s="493">
        <v>46013</v>
      </c>
      <c r="BB1185" s="494">
        <v>2026</v>
      </c>
    </row>
    <row r="1186" spans="53:54" x14ac:dyDescent="0.2">
      <c r="BA1186" s="493">
        <v>46014</v>
      </c>
      <c r="BB1186" s="494">
        <v>2026</v>
      </c>
    </row>
    <row r="1187" spans="53:54" x14ac:dyDescent="0.2">
      <c r="BA1187" s="493">
        <v>46015</v>
      </c>
      <c r="BB1187" s="494">
        <v>2026</v>
      </c>
    </row>
    <row r="1188" spans="53:54" x14ac:dyDescent="0.2">
      <c r="BA1188" s="493">
        <v>46016</v>
      </c>
      <c r="BB1188" s="494">
        <v>2026</v>
      </c>
    </row>
    <row r="1189" spans="53:54" x14ac:dyDescent="0.2">
      <c r="BA1189" s="493">
        <v>46017</v>
      </c>
      <c r="BB1189" s="494">
        <v>2026</v>
      </c>
    </row>
    <row r="1190" spans="53:54" x14ac:dyDescent="0.2">
      <c r="BA1190" s="493">
        <v>46018</v>
      </c>
      <c r="BB1190" s="494">
        <v>2026</v>
      </c>
    </row>
    <row r="1191" spans="53:54" x14ac:dyDescent="0.2">
      <c r="BA1191" s="493">
        <v>46019</v>
      </c>
      <c r="BB1191" s="494">
        <v>2026</v>
      </c>
    </row>
    <row r="1192" spans="53:54" x14ac:dyDescent="0.2">
      <c r="BA1192" s="493">
        <v>46020</v>
      </c>
      <c r="BB1192" s="494">
        <v>2026</v>
      </c>
    </row>
    <row r="1193" spans="53:54" x14ac:dyDescent="0.2">
      <c r="BA1193" s="493">
        <v>46021</v>
      </c>
      <c r="BB1193" s="494">
        <v>2026</v>
      </c>
    </row>
    <row r="1194" spans="53:54" x14ac:dyDescent="0.2">
      <c r="BA1194" s="493">
        <v>46022</v>
      </c>
      <c r="BB1194" s="494">
        <v>2026</v>
      </c>
    </row>
    <row r="1195" spans="53:54" x14ac:dyDescent="0.2">
      <c r="BA1195" s="493">
        <v>46023</v>
      </c>
      <c r="BB1195" s="494">
        <v>2026</v>
      </c>
    </row>
    <row r="1196" spans="53:54" x14ac:dyDescent="0.2">
      <c r="BA1196" s="493">
        <v>46024</v>
      </c>
      <c r="BB1196" s="494">
        <v>2026</v>
      </c>
    </row>
    <row r="1197" spans="53:54" x14ac:dyDescent="0.2">
      <c r="BA1197" s="493">
        <v>46025</v>
      </c>
      <c r="BB1197" s="494">
        <v>2026</v>
      </c>
    </row>
    <row r="1198" spans="53:54" x14ac:dyDescent="0.2">
      <c r="BA1198" s="493">
        <v>46026</v>
      </c>
      <c r="BB1198" s="494">
        <v>2026</v>
      </c>
    </row>
    <row r="1199" spans="53:54" x14ac:dyDescent="0.2">
      <c r="BA1199" s="493">
        <v>46027</v>
      </c>
      <c r="BB1199" s="494">
        <v>2026</v>
      </c>
    </row>
    <row r="1200" spans="53:54" x14ac:dyDescent="0.2">
      <c r="BA1200" s="493">
        <v>46028</v>
      </c>
      <c r="BB1200" s="494">
        <v>2026</v>
      </c>
    </row>
    <row r="1201" spans="53:54" x14ac:dyDescent="0.2">
      <c r="BA1201" s="493">
        <v>46029</v>
      </c>
      <c r="BB1201" s="494">
        <v>2026</v>
      </c>
    </row>
    <row r="1202" spans="53:54" x14ac:dyDescent="0.2">
      <c r="BA1202" s="493">
        <v>46030</v>
      </c>
      <c r="BB1202" s="494">
        <v>2026</v>
      </c>
    </row>
    <row r="1203" spans="53:54" x14ac:dyDescent="0.2">
      <c r="BA1203" s="493">
        <v>46031</v>
      </c>
      <c r="BB1203" s="494">
        <v>2026</v>
      </c>
    </row>
    <row r="1204" spans="53:54" x14ac:dyDescent="0.2">
      <c r="BA1204" s="493">
        <v>46032</v>
      </c>
      <c r="BB1204" s="494">
        <v>2026</v>
      </c>
    </row>
    <row r="1205" spans="53:54" x14ac:dyDescent="0.2">
      <c r="BA1205" s="493">
        <v>46033</v>
      </c>
      <c r="BB1205" s="494">
        <v>2026</v>
      </c>
    </row>
    <row r="1206" spans="53:54" x14ac:dyDescent="0.2">
      <c r="BA1206" s="493">
        <v>46034</v>
      </c>
      <c r="BB1206" s="494">
        <v>2026</v>
      </c>
    </row>
    <row r="1207" spans="53:54" x14ac:dyDescent="0.2">
      <c r="BA1207" s="493">
        <v>46035</v>
      </c>
      <c r="BB1207" s="494">
        <v>2026</v>
      </c>
    </row>
    <row r="1208" spans="53:54" x14ac:dyDescent="0.2">
      <c r="BA1208" s="493">
        <v>46036</v>
      </c>
      <c r="BB1208" s="494">
        <v>2026</v>
      </c>
    </row>
    <row r="1209" spans="53:54" x14ac:dyDescent="0.2">
      <c r="BA1209" s="493">
        <v>46037</v>
      </c>
      <c r="BB1209" s="494">
        <v>2026</v>
      </c>
    </row>
    <row r="1210" spans="53:54" x14ac:dyDescent="0.2">
      <c r="BA1210" s="493">
        <v>46038</v>
      </c>
      <c r="BB1210" s="494">
        <v>2026</v>
      </c>
    </row>
    <row r="1211" spans="53:54" x14ac:dyDescent="0.2">
      <c r="BA1211" s="493">
        <v>46039</v>
      </c>
      <c r="BB1211" s="494">
        <v>2026</v>
      </c>
    </row>
    <row r="1212" spans="53:54" x14ac:dyDescent="0.2">
      <c r="BA1212" s="493">
        <v>46040</v>
      </c>
      <c r="BB1212" s="494">
        <v>2026</v>
      </c>
    </row>
    <row r="1213" spans="53:54" x14ac:dyDescent="0.2">
      <c r="BA1213" s="493">
        <v>46041</v>
      </c>
      <c r="BB1213" s="494">
        <v>2026</v>
      </c>
    </row>
    <row r="1214" spans="53:54" x14ac:dyDescent="0.2">
      <c r="BA1214" s="493">
        <v>46042</v>
      </c>
      <c r="BB1214" s="494">
        <v>2026</v>
      </c>
    </row>
    <row r="1215" spans="53:54" x14ac:dyDescent="0.2">
      <c r="BA1215" s="493">
        <v>46043</v>
      </c>
      <c r="BB1215" s="494">
        <v>2026</v>
      </c>
    </row>
    <row r="1216" spans="53:54" x14ac:dyDescent="0.2">
      <c r="BA1216" s="493">
        <v>46044</v>
      </c>
      <c r="BB1216" s="494">
        <v>2026</v>
      </c>
    </row>
    <row r="1217" spans="53:54" x14ac:dyDescent="0.2">
      <c r="BA1217" s="493">
        <v>46045</v>
      </c>
      <c r="BB1217" s="494">
        <v>2026</v>
      </c>
    </row>
    <row r="1218" spans="53:54" x14ac:dyDescent="0.2">
      <c r="BA1218" s="493">
        <v>46046</v>
      </c>
      <c r="BB1218" s="494">
        <v>2026</v>
      </c>
    </row>
    <row r="1219" spans="53:54" x14ac:dyDescent="0.2">
      <c r="BA1219" s="493">
        <v>46047</v>
      </c>
      <c r="BB1219" s="494">
        <v>2026</v>
      </c>
    </row>
    <row r="1220" spans="53:54" x14ac:dyDescent="0.2">
      <c r="BA1220" s="493">
        <v>46048</v>
      </c>
      <c r="BB1220" s="494">
        <v>2026</v>
      </c>
    </row>
    <row r="1221" spans="53:54" x14ac:dyDescent="0.2">
      <c r="BA1221" s="493">
        <v>46049</v>
      </c>
      <c r="BB1221" s="494">
        <v>2026</v>
      </c>
    </row>
    <row r="1222" spans="53:54" x14ac:dyDescent="0.2">
      <c r="BA1222" s="493">
        <v>46050</v>
      </c>
      <c r="BB1222" s="494">
        <v>2026</v>
      </c>
    </row>
    <row r="1223" spans="53:54" x14ac:dyDescent="0.2">
      <c r="BA1223" s="493">
        <v>46051</v>
      </c>
      <c r="BB1223" s="494">
        <v>2026</v>
      </c>
    </row>
    <row r="1224" spans="53:54" x14ac:dyDescent="0.2">
      <c r="BA1224" s="493">
        <v>46052</v>
      </c>
      <c r="BB1224" s="494">
        <v>2026</v>
      </c>
    </row>
    <row r="1225" spans="53:54" x14ac:dyDescent="0.2">
      <c r="BA1225" s="493">
        <v>46053</v>
      </c>
      <c r="BB1225" s="494">
        <v>2026</v>
      </c>
    </row>
    <row r="1226" spans="53:54" x14ac:dyDescent="0.2">
      <c r="BA1226" s="493">
        <v>46054</v>
      </c>
      <c r="BB1226" s="494">
        <v>2026</v>
      </c>
    </row>
    <row r="1227" spans="53:54" x14ac:dyDescent="0.2">
      <c r="BA1227" s="493">
        <v>46055</v>
      </c>
      <c r="BB1227" s="494">
        <v>2026</v>
      </c>
    </row>
    <row r="1228" spans="53:54" x14ac:dyDescent="0.2">
      <c r="BA1228" s="493">
        <v>46056</v>
      </c>
      <c r="BB1228" s="494">
        <v>2026</v>
      </c>
    </row>
    <row r="1229" spans="53:54" x14ac:dyDescent="0.2">
      <c r="BA1229" s="493">
        <v>46057</v>
      </c>
      <c r="BB1229" s="494">
        <v>2026</v>
      </c>
    </row>
    <row r="1230" spans="53:54" x14ac:dyDescent="0.2">
      <c r="BA1230" s="493">
        <v>46058</v>
      </c>
      <c r="BB1230" s="494">
        <v>2026</v>
      </c>
    </row>
    <row r="1231" spans="53:54" x14ac:dyDescent="0.2">
      <c r="BA1231" s="493">
        <v>46059</v>
      </c>
      <c r="BB1231" s="494">
        <v>2026</v>
      </c>
    </row>
    <row r="1232" spans="53:54" x14ac:dyDescent="0.2">
      <c r="BA1232" s="493">
        <v>46060</v>
      </c>
      <c r="BB1232" s="494">
        <v>2026</v>
      </c>
    </row>
    <row r="1233" spans="53:54" x14ac:dyDescent="0.2">
      <c r="BA1233" s="493">
        <v>46061</v>
      </c>
      <c r="BB1233" s="494">
        <v>2026</v>
      </c>
    </row>
    <row r="1234" spans="53:54" x14ac:dyDescent="0.2">
      <c r="BA1234" s="493">
        <v>46062</v>
      </c>
      <c r="BB1234" s="494">
        <v>2026</v>
      </c>
    </row>
    <row r="1235" spans="53:54" x14ac:dyDescent="0.2">
      <c r="BA1235" s="493">
        <v>46063</v>
      </c>
      <c r="BB1235" s="494">
        <v>2026</v>
      </c>
    </row>
    <row r="1236" spans="53:54" x14ac:dyDescent="0.2">
      <c r="BA1236" s="493">
        <v>46064</v>
      </c>
      <c r="BB1236" s="494">
        <v>2026</v>
      </c>
    </row>
    <row r="1237" spans="53:54" x14ac:dyDescent="0.2">
      <c r="BA1237" s="493">
        <v>46065</v>
      </c>
      <c r="BB1237" s="494">
        <v>2026</v>
      </c>
    </row>
    <row r="1238" spans="53:54" x14ac:dyDescent="0.2">
      <c r="BA1238" s="493">
        <v>46066</v>
      </c>
      <c r="BB1238" s="494">
        <v>2026</v>
      </c>
    </row>
    <row r="1239" spans="53:54" x14ac:dyDescent="0.2">
      <c r="BA1239" s="493">
        <v>46067</v>
      </c>
      <c r="BB1239" s="494">
        <v>2026</v>
      </c>
    </row>
    <row r="1240" spans="53:54" x14ac:dyDescent="0.2">
      <c r="BA1240" s="493">
        <v>46068</v>
      </c>
      <c r="BB1240" s="494">
        <v>2026</v>
      </c>
    </row>
    <row r="1241" spans="53:54" x14ac:dyDescent="0.2">
      <c r="BA1241" s="493">
        <v>46069</v>
      </c>
      <c r="BB1241" s="494">
        <v>2026</v>
      </c>
    </row>
    <row r="1242" spans="53:54" x14ac:dyDescent="0.2">
      <c r="BA1242" s="493">
        <v>46070</v>
      </c>
      <c r="BB1242" s="494">
        <v>2026</v>
      </c>
    </row>
    <row r="1243" spans="53:54" x14ac:dyDescent="0.2">
      <c r="BA1243" s="493">
        <v>46071</v>
      </c>
      <c r="BB1243" s="494">
        <v>2026</v>
      </c>
    </row>
    <row r="1244" spans="53:54" x14ac:dyDescent="0.2">
      <c r="BA1244" s="493">
        <v>46072</v>
      </c>
      <c r="BB1244" s="494">
        <v>2026</v>
      </c>
    </row>
    <row r="1245" spans="53:54" x14ac:dyDescent="0.2">
      <c r="BA1245" s="493">
        <v>46073</v>
      </c>
      <c r="BB1245" s="494">
        <v>2026</v>
      </c>
    </row>
    <row r="1246" spans="53:54" x14ac:dyDescent="0.2">
      <c r="BA1246" s="493">
        <v>46074</v>
      </c>
      <c r="BB1246" s="494">
        <v>2026</v>
      </c>
    </row>
    <row r="1247" spans="53:54" x14ac:dyDescent="0.2">
      <c r="BA1247" s="493">
        <v>46075</v>
      </c>
      <c r="BB1247" s="494">
        <v>2026</v>
      </c>
    </row>
    <row r="1248" spans="53:54" x14ac:dyDescent="0.2">
      <c r="BA1248" s="493">
        <v>46076</v>
      </c>
      <c r="BB1248" s="494">
        <v>2026</v>
      </c>
    </row>
    <row r="1249" spans="53:54" x14ac:dyDescent="0.2">
      <c r="BA1249" s="493">
        <v>46077</v>
      </c>
      <c r="BB1249" s="494">
        <v>2026</v>
      </c>
    </row>
    <row r="1250" spans="53:54" x14ac:dyDescent="0.2">
      <c r="BA1250" s="493">
        <v>46078</v>
      </c>
      <c r="BB1250" s="494">
        <v>2026</v>
      </c>
    </row>
    <row r="1251" spans="53:54" x14ac:dyDescent="0.2">
      <c r="BA1251" s="493">
        <v>46079</v>
      </c>
      <c r="BB1251" s="494">
        <v>2026</v>
      </c>
    </row>
    <row r="1252" spans="53:54" x14ac:dyDescent="0.2">
      <c r="BA1252" s="493">
        <v>46080</v>
      </c>
      <c r="BB1252" s="494">
        <v>2026</v>
      </c>
    </row>
    <row r="1253" spans="53:54" x14ac:dyDescent="0.2">
      <c r="BA1253" s="493">
        <v>46081</v>
      </c>
      <c r="BB1253" s="494">
        <v>2026</v>
      </c>
    </row>
    <row r="1254" spans="53:54" x14ac:dyDescent="0.2">
      <c r="BA1254" s="493">
        <v>46082</v>
      </c>
      <c r="BB1254" s="494">
        <v>2026</v>
      </c>
    </row>
    <row r="1255" spans="53:54" x14ac:dyDescent="0.2">
      <c r="BA1255" s="493">
        <v>46083</v>
      </c>
      <c r="BB1255" s="494">
        <v>2026</v>
      </c>
    </row>
    <row r="1256" spans="53:54" x14ac:dyDescent="0.2">
      <c r="BA1256" s="493">
        <v>46084</v>
      </c>
      <c r="BB1256" s="494">
        <v>2026</v>
      </c>
    </row>
    <row r="1257" spans="53:54" x14ac:dyDescent="0.2">
      <c r="BA1257" s="493">
        <v>46085</v>
      </c>
      <c r="BB1257" s="494">
        <v>2026</v>
      </c>
    </row>
    <row r="1258" spans="53:54" x14ac:dyDescent="0.2">
      <c r="BA1258" s="493">
        <v>46086</v>
      </c>
      <c r="BB1258" s="494">
        <v>2026</v>
      </c>
    </row>
    <row r="1259" spans="53:54" x14ac:dyDescent="0.2">
      <c r="BA1259" s="493">
        <v>46087</v>
      </c>
      <c r="BB1259" s="494">
        <v>2026</v>
      </c>
    </row>
    <row r="1260" spans="53:54" x14ac:dyDescent="0.2">
      <c r="BA1260" s="493">
        <v>46088</v>
      </c>
      <c r="BB1260" s="494">
        <v>2026</v>
      </c>
    </row>
    <row r="1261" spans="53:54" x14ac:dyDescent="0.2">
      <c r="BA1261" s="493">
        <v>46089</v>
      </c>
      <c r="BB1261" s="494">
        <v>2026</v>
      </c>
    </row>
    <row r="1262" spans="53:54" x14ac:dyDescent="0.2">
      <c r="BA1262" s="493">
        <v>46090</v>
      </c>
      <c r="BB1262" s="494">
        <v>2026</v>
      </c>
    </row>
    <row r="1263" spans="53:54" x14ac:dyDescent="0.2">
      <c r="BA1263" s="493">
        <v>46091</v>
      </c>
      <c r="BB1263" s="494">
        <v>2026</v>
      </c>
    </row>
    <row r="1264" spans="53:54" x14ac:dyDescent="0.2">
      <c r="BA1264" s="493">
        <v>46092</v>
      </c>
      <c r="BB1264" s="494">
        <v>2026</v>
      </c>
    </row>
    <row r="1265" spans="53:54" x14ac:dyDescent="0.2">
      <c r="BA1265" s="493">
        <v>46093</v>
      </c>
      <c r="BB1265" s="494">
        <v>2026</v>
      </c>
    </row>
    <row r="1266" spans="53:54" x14ac:dyDescent="0.2">
      <c r="BA1266" s="493">
        <v>46094</v>
      </c>
      <c r="BB1266" s="494">
        <v>2026</v>
      </c>
    </row>
    <row r="1267" spans="53:54" x14ac:dyDescent="0.2">
      <c r="BA1267" s="493">
        <v>46095</v>
      </c>
      <c r="BB1267" s="494">
        <v>2026</v>
      </c>
    </row>
    <row r="1268" spans="53:54" x14ac:dyDescent="0.2">
      <c r="BA1268" s="493">
        <v>46096</v>
      </c>
      <c r="BB1268" s="494">
        <v>2026</v>
      </c>
    </row>
    <row r="1269" spans="53:54" x14ac:dyDescent="0.2">
      <c r="BA1269" s="493">
        <v>46097</v>
      </c>
      <c r="BB1269" s="494">
        <v>2026</v>
      </c>
    </row>
    <row r="1270" spans="53:54" x14ac:dyDescent="0.2">
      <c r="BA1270" s="493">
        <v>46098</v>
      </c>
      <c r="BB1270" s="494">
        <v>2026</v>
      </c>
    </row>
    <row r="1271" spans="53:54" x14ac:dyDescent="0.2">
      <c r="BA1271" s="493">
        <v>46099</v>
      </c>
      <c r="BB1271" s="494">
        <v>2026</v>
      </c>
    </row>
    <row r="1272" spans="53:54" x14ac:dyDescent="0.2">
      <c r="BA1272" s="493">
        <v>46100</v>
      </c>
      <c r="BB1272" s="494">
        <v>2026</v>
      </c>
    </row>
    <row r="1273" spans="53:54" x14ac:dyDescent="0.2">
      <c r="BA1273" s="493">
        <v>46101</v>
      </c>
      <c r="BB1273" s="494">
        <v>2026</v>
      </c>
    </row>
    <row r="1274" spans="53:54" x14ac:dyDescent="0.2">
      <c r="BA1274" s="493">
        <v>46102</v>
      </c>
      <c r="BB1274" s="494">
        <v>2026</v>
      </c>
    </row>
    <row r="1275" spans="53:54" x14ac:dyDescent="0.2">
      <c r="BA1275" s="493">
        <v>46103</v>
      </c>
      <c r="BB1275" s="494">
        <v>2026</v>
      </c>
    </row>
    <row r="1276" spans="53:54" x14ac:dyDescent="0.2">
      <c r="BA1276" s="493">
        <v>46104</v>
      </c>
      <c r="BB1276" s="494">
        <v>2026</v>
      </c>
    </row>
    <row r="1277" spans="53:54" x14ac:dyDescent="0.2">
      <c r="BA1277" s="493">
        <v>46105</v>
      </c>
      <c r="BB1277" s="494">
        <v>2026</v>
      </c>
    </row>
    <row r="1278" spans="53:54" x14ac:dyDescent="0.2">
      <c r="BA1278" s="493">
        <v>46106</v>
      </c>
      <c r="BB1278" s="494">
        <v>2026</v>
      </c>
    </row>
    <row r="1279" spans="53:54" x14ac:dyDescent="0.2">
      <c r="BA1279" s="493">
        <v>46107</v>
      </c>
      <c r="BB1279" s="494">
        <v>2026</v>
      </c>
    </row>
    <row r="1280" spans="53:54" x14ac:dyDescent="0.2">
      <c r="BA1280" s="493">
        <v>46108</v>
      </c>
      <c r="BB1280" s="494">
        <v>2026</v>
      </c>
    </row>
    <row r="1281" spans="53:54" x14ac:dyDescent="0.2">
      <c r="BA1281" s="493">
        <v>46109</v>
      </c>
      <c r="BB1281" s="494">
        <v>2026</v>
      </c>
    </row>
    <row r="1282" spans="53:54" x14ac:dyDescent="0.2">
      <c r="BA1282" s="493">
        <v>46110</v>
      </c>
      <c r="BB1282" s="494">
        <v>2026</v>
      </c>
    </row>
    <row r="1283" spans="53:54" x14ac:dyDescent="0.2">
      <c r="BA1283" s="493">
        <v>46111</v>
      </c>
      <c r="BB1283" s="494">
        <v>2026</v>
      </c>
    </row>
    <row r="1284" spans="53:54" x14ac:dyDescent="0.2">
      <c r="BA1284" s="493">
        <v>46112</v>
      </c>
      <c r="BB1284" s="494">
        <v>2026</v>
      </c>
    </row>
    <row r="1285" spans="53:54" x14ac:dyDescent="0.2">
      <c r="BA1285" s="493">
        <v>46113</v>
      </c>
      <c r="BB1285" s="494">
        <v>2026</v>
      </c>
    </row>
    <row r="1286" spans="53:54" x14ac:dyDescent="0.2">
      <c r="BA1286" s="493">
        <v>46114</v>
      </c>
      <c r="BB1286" s="494">
        <v>2026</v>
      </c>
    </row>
    <row r="1287" spans="53:54" x14ac:dyDescent="0.2">
      <c r="BA1287" s="493">
        <v>46115</v>
      </c>
      <c r="BB1287" s="494">
        <v>2026</v>
      </c>
    </row>
    <row r="1288" spans="53:54" x14ac:dyDescent="0.2">
      <c r="BA1288" s="493">
        <v>46116</v>
      </c>
      <c r="BB1288" s="494">
        <v>2026</v>
      </c>
    </row>
    <row r="1289" spans="53:54" x14ac:dyDescent="0.2">
      <c r="BA1289" s="493">
        <v>46117</v>
      </c>
      <c r="BB1289" s="494">
        <v>2026</v>
      </c>
    </row>
    <row r="1290" spans="53:54" x14ac:dyDescent="0.2">
      <c r="BA1290" s="493">
        <v>46118</v>
      </c>
      <c r="BB1290" s="494">
        <v>2026</v>
      </c>
    </row>
    <row r="1291" spans="53:54" x14ac:dyDescent="0.2">
      <c r="BA1291" s="493">
        <v>46119</v>
      </c>
      <c r="BB1291" s="494">
        <v>2026</v>
      </c>
    </row>
    <row r="1292" spans="53:54" x14ac:dyDescent="0.2">
      <c r="BA1292" s="493">
        <v>46120</v>
      </c>
      <c r="BB1292" s="494">
        <v>2026</v>
      </c>
    </row>
    <row r="1293" spans="53:54" x14ac:dyDescent="0.2">
      <c r="BA1293" s="493">
        <v>46121</v>
      </c>
      <c r="BB1293" s="494">
        <v>2026</v>
      </c>
    </row>
    <row r="1294" spans="53:54" x14ac:dyDescent="0.2">
      <c r="BA1294" s="493">
        <v>46122</v>
      </c>
      <c r="BB1294" s="494">
        <v>2026</v>
      </c>
    </row>
    <row r="1295" spans="53:54" x14ac:dyDescent="0.2">
      <c r="BA1295" s="493">
        <v>46123</v>
      </c>
      <c r="BB1295" s="494">
        <v>2026</v>
      </c>
    </row>
    <row r="1296" spans="53:54" x14ac:dyDescent="0.2">
      <c r="BA1296" s="493">
        <v>46124</v>
      </c>
      <c r="BB1296" s="494">
        <v>2026</v>
      </c>
    </row>
    <row r="1297" spans="53:54" x14ac:dyDescent="0.2">
      <c r="BA1297" s="493">
        <v>46125</v>
      </c>
      <c r="BB1297" s="494">
        <v>2026</v>
      </c>
    </row>
    <row r="1298" spans="53:54" x14ac:dyDescent="0.2">
      <c r="BA1298" s="493">
        <v>46126</v>
      </c>
      <c r="BB1298" s="494">
        <v>2026</v>
      </c>
    </row>
    <row r="1299" spans="53:54" x14ac:dyDescent="0.2">
      <c r="BA1299" s="493">
        <v>46127</v>
      </c>
      <c r="BB1299" s="494">
        <v>2026</v>
      </c>
    </row>
    <row r="1300" spans="53:54" x14ac:dyDescent="0.2">
      <c r="BA1300" s="493">
        <v>46128</v>
      </c>
      <c r="BB1300" s="494">
        <v>2026</v>
      </c>
    </row>
    <row r="1301" spans="53:54" x14ac:dyDescent="0.2">
      <c r="BA1301" s="493">
        <v>46129</v>
      </c>
      <c r="BB1301" s="494">
        <v>2026</v>
      </c>
    </row>
    <row r="1302" spans="53:54" x14ac:dyDescent="0.2">
      <c r="BA1302" s="493">
        <v>46130</v>
      </c>
      <c r="BB1302" s="494">
        <v>2026</v>
      </c>
    </row>
    <row r="1303" spans="53:54" x14ac:dyDescent="0.2">
      <c r="BA1303" s="493">
        <v>46131</v>
      </c>
      <c r="BB1303" s="494">
        <v>2026</v>
      </c>
    </row>
    <row r="1304" spans="53:54" x14ac:dyDescent="0.2">
      <c r="BA1304" s="493">
        <v>46132</v>
      </c>
      <c r="BB1304" s="494">
        <v>2026</v>
      </c>
    </row>
    <row r="1305" spans="53:54" x14ac:dyDescent="0.2">
      <c r="BA1305" s="493">
        <v>46133</v>
      </c>
      <c r="BB1305" s="494">
        <v>2026</v>
      </c>
    </row>
    <row r="1306" spans="53:54" x14ac:dyDescent="0.2">
      <c r="BA1306" s="493">
        <v>46134</v>
      </c>
      <c r="BB1306" s="494">
        <v>2026</v>
      </c>
    </row>
    <row r="1307" spans="53:54" x14ac:dyDescent="0.2">
      <c r="BA1307" s="493">
        <v>46135</v>
      </c>
      <c r="BB1307" s="494">
        <v>2026</v>
      </c>
    </row>
    <row r="1308" spans="53:54" x14ac:dyDescent="0.2">
      <c r="BA1308" s="493">
        <v>46136</v>
      </c>
      <c r="BB1308" s="494">
        <v>2026</v>
      </c>
    </row>
    <row r="1309" spans="53:54" x14ac:dyDescent="0.2">
      <c r="BA1309" s="493">
        <v>46137</v>
      </c>
      <c r="BB1309" s="494">
        <v>2026</v>
      </c>
    </row>
    <row r="1310" spans="53:54" x14ac:dyDescent="0.2">
      <c r="BA1310" s="493">
        <v>46138</v>
      </c>
      <c r="BB1310" s="494">
        <v>2026</v>
      </c>
    </row>
    <row r="1311" spans="53:54" x14ac:dyDescent="0.2">
      <c r="BA1311" s="493">
        <v>46139</v>
      </c>
      <c r="BB1311" s="494">
        <v>2026</v>
      </c>
    </row>
    <row r="1312" spans="53:54" x14ac:dyDescent="0.2">
      <c r="BA1312" s="493">
        <v>46140</v>
      </c>
      <c r="BB1312" s="494">
        <v>2026</v>
      </c>
    </row>
    <row r="1313" spans="53:54" x14ac:dyDescent="0.2">
      <c r="BA1313" s="493">
        <v>46141</v>
      </c>
      <c r="BB1313" s="494">
        <v>2026</v>
      </c>
    </row>
    <row r="1314" spans="53:54" x14ac:dyDescent="0.2">
      <c r="BA1314" s="493">
        <v>46142</v>
      </c>
      <c r="BB1314" s="494">
        <v>2026</v>
      </c>
    </row>
    <row r="1315" spans="53:54" x14ac:dyDescent="0.2">
      <c r="BA1315" s="493">
        <v>46143</v>
      </c>
      <c r="BB1315" s="494">
        <v>2026</v>
      </c>
    </row>
    <row r="1316" spans="53:54" x14ac:dyDescent="0.2">
      <c r="BA1316" s="493">
        <v>46144</v>
      </c>
      <c r="BB1316" s="494">
        <v>2026</v>
      </c>
    </row>
    <row r="1317" spans="53:54" x14ac:dyDescent="0.2">
      <c r="BA1317" s="493">
        <v>46145</v>
      </c>
      <c r="BB1317" s="494">
        <v>2026</v>
      </c>
    </row>
    <row r="1318" spans="53:54" x14ac:dyDescent="0.2">
      <c r="BA1318" s="493">
        <v>46146</v>
      </c>
      <c r="BB1318" s="494">
        <v>2026</v>
      </c>
    </row>
    <row r="1319" spans="53:54" x14ac:dyDescent="0.2">
      <c r="BA1319" s="493">
        <v>46147</v>
      </c>
      <c r="BB1319" s="494">
        <v>2026</v>
      </c>
    </row>
    <row r="1320" spans="53:54" x14ac:dyDescent="0.2">
      <c r="BA1320" s="493">
        <v>46148</v>
      </c>
      <c r="BB1320" s="494">
        <v>2026</v>
      </c>
    </row>
    <row r="1321" spans="53:54" x14ac:dyDescent="0.2">
      <c r="BA1321" s="493">
        <v>46149</v>
      </c>
      <c r="BB1321" s="494">
        <v>2026</v>
      </c>
    </row>
    <row r="1322" spans="53:54" x14ac:dyDescent="0.2">
      <c r="BA1322" s="493">
        <v>46150</v>
      </c>
      <c r="BB1322" s="494">
        <v>2026</v>
      </c>
    </row>
    <row r="1323" spans="53:54" x14ac:dyDescent="0.2">
      <c r="BA1323" s="493">
        <v>46151</v>
      </c>
      <c r="BB1323" s="494">
        <v>2026</v>
      </c>
    </row>
    <row r="1324" spans="53:54" x14ac:dyDescent="0.2">
      <c r="BA1324" s="493">
        <v>46152</v>
      </c>
      <c r="BB1324" s="494">
        <v>2026</v>
      </c>
    </row>
    <row r="1325" spans="53:54" x14ac:dyDescent="0.2">
      <c r="BA1325" s="493">
        <v>46153</v>
      </c>
      <c r="BB1325" s="494">
        <v>2026</v>
      </c>
    </row>
    <row r="1326" spans="53:54" x14ac:dyDescent="0.2">
      <c r="BA1326" s="493">
        <v>46154</v>
      </c>
      <c r="BB1326" s="494">
        <v>2026</v>
      </c>
    </row>
    <row r="1327" spans="53:54" x14ac:dyDescent="0.2">
      <c r="BA1327" s="493">
        <v>46155</v>
      </c>
      <c r="BB1327" s="494">
        <v>2026</v>
      </c>
    </row>
    <row r="1328" spans="53:54" x14ac:dyDescent="0.2">
      <c r="BA1328" s="493">
        <v>46156</v>
      </c>
      <c r="BB1328" s="494">
        <v>2026</v>
      </c>
    </row>
    <row r="1329" spans="53:54" x14ac:dyDescent="0.2">
      <c r="BA1329" s="493">
        <v>46157</v>
      </c>
      <c r="BB1329" s="494">
        <v>2026</v>
      </c>
    </row>
    <row r="1330" spans="53:54" x14ac:dyDescent="0.2">
      <c r="BA1330" s="493">
        <v>46158</v>
      </c>
      <c r="BB1330" s="494">
        <v>2026</v>
      </c>
    </row>
    <row r="1331" spans="53:54" x14ac:dyDescent="0.2">
      <c r="BA1331" s="493">
        <v>46159</v>
      </c>
      <c r="BB1331" s="494">
        <v>2026</v>
      </c>
    </row>
    <row r="1332" spans="53:54" x14ac:dyDescent="0.2">
      <c r="BA1332" s="493">
        <v>46160</v>
      </c>
      <c r="BB1332" s="494">
        <v>2026</v>
      </c>
    </row>
    <row r="1333" spans="53:54" x14ac:dyDescent="0.2">
      <c r="BA1333" s="493">
        <v>46161</v>
      </c>
      <c r="BB1333" s="494">
        <v>2026</v>
      </c>
    </row>
    <row r="1334" spans="53:54" x14ac:dyDescent="0.2">
      <c r="BA1334" s="493">
        <v>46162</v>
      </c>
      <c r="BB1334" s="494">
        <v>2026</v>
      </c>
    </row>
    <row r="1335" spans="53:54" x14ac:dyDescent="0.2">
      <c r="BA1335" s="493">
        <v>46163</v>
      </c>
      <c r="BB1335" s="494">
        <v>2026</v>
      </c>
    </row>
    <row r="1336" spans="53:54" x14ac:dyDescent="0.2">
      <c r="BA1336" s="493">
        <v>46164</v>
      </c>
      <c r="BB1336" s="494">
        <v>2026</v>
      </c>
    </row>
    <row r="1337" spans="53:54" x14ac:dyDescent="0.2">
      <c r="BA1337" s="493">
        <v>46165</v>
      </c>
      <c r="BB1337" s="494">
        <v>2026</v>
      </c>
    </row>
    <row r="1338" spans="53:54" x14ac:dyDescent="0.2">
      <c r="BA1338" s="493">
        <v>46166</v>
      </c>
      <c r="BB1338" s="494">
        <v>2026</v>
      </c>
    </row>
    <row r="1339" spans="53:54" x14ac:dyDescent="0.2">
      <c r="BA1339" s="493">
        <v>46167</v>
      </c>
      <c r="BB1339" s="494">
        <v>2026</v>
      </c>
    </row>
    <row r="1340" spans="53:54" x14ac:dyDescent="0.2">
      <c r="BA1340" s="493">
        <v>46168</v>
      </c>
      <c r="BB1340" s="494">
        <v>2026</v>
      </c>
    </row>
    <row r="1341" spans="53:54" x14ac:dyDescent="0.2">
      <c r="BA1341" s="493">
        <v>46169</v>
      </c>
      <c r="BB1341" s="494">
        <v>2026</v>
      </c>
    </row>
    <row r="1342" spans="53:54" x14ac:dyDescent="0.2">
      <c r="BA1342" s="493">
        <v>46170</v>
      </c>
      <c r="BB1342" s="494">
        <v>2026</v>
      </c>
    </row>
    <row r="1343" spans="53:54" x14ac:dyDescent="0.2">
      <c r="BA1343" s="493">
        <v>46171</v>
      </c>
      <c r="BB1343" s="494">
        <v>2026</v>
      </c>
    </row>
    <row r="1344" spans="53:54" x14ac:dyDescent="0.2">
      <c r="BA1344" s="493">
        <v>46172</v>
      </c>
      <c r="BB1344" s="494">
        <v>2026</v>
      </c>
    </row>
    <row r="1345" spans="53:54" x14ac:dyDescent="0.2">
      <c r="BA1345" s="493">
        <v>46173</v>
      </c>
      <c r="BB1345" s="494">
        <v>2026</v>
      </c>
    </row>
    <row r="1346" spans="53:54" x14ac:dyDescent="0.2">
      <c r="BA1346" s="493">
        <v>46174</v>
      </c>
      <c r="BB1346" s="494">
        <v>2026</v>
      </c>
    </row>
    <row r="1347" spans="53:54" x14ac:dyDescent="0.2">
      <c r="BA1347" s="493">
        <v>46175</v>
      </c>
      <c r="BB1347" s="494">
        <v>2026</v>
      </c>
    </row>
    <row r="1348" spans="53:54" x14ac:dyDescent="0.2">
      <c r="BA1348" s="493">
        <v>46176</v>
      </c>
      <c r="BB1348" s="494">
        <v>2026</v>
      </c>
    </row>
    <row r="1349" spans="53:54" x14ac:dyDescent="0.2">
      <c r="BA1349" s="493">
        <v>46177</v>
      </c>
      <c r="BB1349" s="494">
        <v>2026</v>
      </c>
    </row>
    <row r="1350" spans="53:54" x14ac:dyDescent="0.2">
      <c r="BA1350" s="493">
        <v>46178</v>
      </c>
      <c r="BB1350" s="494">
        <v>2026</v>
      </c>
    </row>
    <row r="1351" spans="53:54" x14ac:dyDescent="0.2">
      <c r="BA1351" s="493">
        <v>46179</v>
      </c>
      <c r="BB1351" s="494">
        <v>2026</v>
      </c>
    </row>
    <row r="1352" spans="53:54" x14ac:dyDescent="0.2">
      <c r="BA1352" s="493">
        <v>46180</v>
      </c>
      <c r="BB1352" s="494">
        <v>2026</v>
      </c>
    </row>
    <row r="1353" spans="53:54" x14ac:dyDescent="0.2">
      <c r="BA1353" s="493">
        <v>46181</v>
      </c>
      <c r="BB1353" s="494">
        <v>2026</v>
      </c>
    </row>
    <row r="1354" spans="53:54" x14ac:dyDescent="0.2">
      <c r="BA1354" s="493">
        <v>46182</v>
      </c>
      <c r="BB1354" s="494">
        <v>2026</v>
      </c>
    </row>
    <row r="1355" spans="53:54" x14ac:dyDescent="0.2">
      <c r="BA1355" s="493">
        <v>46183</v>
      </c>
      <c r="BB1355" s="494">
        <v>2026</v>
      </c>
    </row>
    <row r="1356" spans="53:54" x14ac:dyDescent="0.2">
      <c r="BA1356" s="493">
        <v>46184</v>
      </c>
      <c r="BB1356" s="494">
        <v>2026</v>
      </c>
    </row>
    <row r="1357" spans="53:54" x14ac:dyDescent="0.2">
      <c r="BA1357" s="493">
        <v>46185</v>
      </c>
      <c r="BB1357" s="494">
        <v>2026</v>
      </c>
    </row>
    <row r="1358" spans="53:54" x14ac:dyDescent="0.2">
      <c r="BA1358" s="493">
        <v>46186</v>
      </c>
      <c r="BB1358" s="494">
        <v>2026</v>
      </c>
    </row>
    <row r="1359" spans="53:54" x14ac:dyDescent="0.2">
      <c r="BA1359" s="493">
        <v>46187</v>
      </c>
      <c r="BB1359" s="494">
        <v>2026</v>
      </c>
    </row>
    <row r="1360" spans="53:54" x14ac:dyDescent="0.2">
      <c r="BA1360" s="493">
        <v>46188</v>
      </c>
      <c r="BB1360" s="494">
        <v>2026</v>
      </c>
    </row>
    <row r="1361" spans="53:54" x14ac:dyDescent="0.2">
      <c r="BA1361" s="493">
        <v>46189</v>
      </c>
      <c r="BB1361" s="494">
        <v>2026</v>
      </c>
    </row>
    <row r="1362" spans="53:54" x14ac:dyDescent="0.2">
      <c r="BA1362" s="493">
        <v>46190</v>
      </c>
      <c r="BB1362" s="494">
        <v>2026</v>
      </c>
    </row>
    <row r="1363" spans="53:54" x14ac:dyDescent="0.2">
      <c r="BA1363" s="493">
        <v>46191</v>
      </c>
      <c r="BB1363" s="494">
        <v>2026</v>
      </c>
    </row>
    <row r="1364" spans="53:54" x14ac:dyDescent="0.2">
      <c r="BA1364" s="493">
        <v>46192</v>
      </c>
      <c r="BB1364" s="494">
        <v>2026</v>
      </c>
    </row>
    <row r="1365" spans="53:54" x14ac:dyDescent="0.2">
      <c r="BA1365" s="493">
        <v>46193</v>
      </c>
      <c r="BB1365" s="494">
        <v>2026</v>
      </c>
    </row>
    <row r="1366" spans="53:54" x14ac:dyDescent="0.2">
      <c r="BA1366" s="493">
        <v>46194</v>
      </c>
      <c r="BB1366" s="494">
        <v>2026</v>
      </c>
    </row>
    <row r="1367" spans="53:54" x14ac:dyDescent="0.2">
      <c r="BA1367" s="493">
        <v>46195</v>
      </c>
      <c r="BB1367" s="494">
        <v>2026</v>
      </c>
    </row>
    <row r="1368" spans="53:54" x14ac:dyDescent="0.2">
      <c r="BA1368" s="493">
        <v>46196</v>
      </c>
      <c r="BB1368" s="494">
        <v>2026</v>
      </c>
    </row>
    <row r="1369" spans="53:54" x14ac:dyDescent="0.2">
      <c r="BA1369" s="493">
        <v>46197</v>
      </c>
      <c r="BB1369" s="494">
        <v>2026</v>
      </c>
    </row>
    <row r="1370" spans="53:54" x14ac:dyDescent="0.2">
      <c r="BA1370" s="493">
        <v>46198</v>
      </c>
      <c r="BB1370" s="494">
        <v>2026</v>
      </c>
    </row>
    <row r="1371" spans="53:54" x14ac:dyDescent="0.2">
      <c r="BA1371" s="493">
        <v>46199</v>
      </c>
      <c r="BB1371" s="494">
        <v>2026</v>
      </c>
    </row>
    <row r="1372" spans="53:54" x14ac:dyDescent="0.2">
      <c r="BA1372" s="493">
        <v>46200</v>
      </c>
      <c r="BB1372" s="494">
        <v>2026</v>
      </c>
    </row>
    <row r="1373" spans="53:54" x14ac:dyDescent="0.2">
      <c r="BA1373" s="493">
        <v>46201</v>
      </c>
      <c r="BB1373" s="494">
        <v>2026</v>
      </c>
    </row>
    <row r="1374" spans="53:54" x14ac:dyDescent="0.2">
      <c r="BA1374" s="493">
        <v>46202</v>
      </c>
      <c r="BB1374" s="494">
        <v>2026</v>
      </c>
    </row>
    <row r="1375" spans="53:54" x14ac:dyDescent="0.2">
      <c r="BA1375" s="493">
        <v>46203</v>
      </c>
      <c r="BB1375" s="494">
        <v>2026</v>
      </c>
    </row>
    <row r="1376" spans="53:54" x14ac:dyDescent="0.2">
      <c r="BA1376" s="493">
        <v>46204</v>
      </c>
      <c r="BB1376" s="494">
        <v>2026</v>
      </c>
    </row>
    <row r="1377" spans="53:54" x14ac:dyDescent="0.2">
      <c r="BA1377" s="493">
        <v>46205</v>
      </c>
      <c r="BB1377" s="494">
        <v>2026</v>
      </c>
    </row>
    <row r="1378" spans="53:54" x14ac:dyDescent="0.2">
      <c r="BA1378" s="493">
        <v>46206</v>
      </c>
      <c r="BB1378" s="494">
        <v>2026</v>
      </c>
    </row>
    <row r="1379" spans="53:54" x14ac:dyDescent="0.2">
      <c r="BA1379" s="493">
        <v>46207</v>
      </c>
      <c r="BB1379" s="494">
        <v>2026</v>
      </c>
    </row>
    <row r="1380" spans="53:54" x14ac:dyDescent="0.2">
      <c r="BA1380" s="493">
        <v>46208</v>
      </c>
      <c r="BB1380" s="494">
        <v>2026</v>
      </c>
    </row>
    <row r="1381" spans="53:54" x14ac:dyDescent="0.2">
      <c r="BA1381" s="493">
        <v>46209</v>
      </c>
      <c r="BB1381" s="494">
        <v>2026</v>
      </c>
    </row>
    <row r="1382" spans="53:54" x14ac:dyDescent="0.2">
      <c r="BA1382" s="493">
        <v>46210</v>
      </c>
      <c r="BB1382" s="494">
        <v>2026</v>
      </c>
    </row>
    <row r="1383" spans="53:54" x14ac:dyDescent="0.2">
      <c r="BA1383" s="493">
        <v>46211</v>
      </c>
      <c r="BB1383" s="494">
        <v>2026</v>
      </c>
    </row>
    <row r="1384" spans="53:54" x14ac:dyDescent="0.2">
      <c r="BA1384" s="493">
        <v>46212</v>
      </c>
      <c r="BB1384" s="494">
        <v>2026</v>
      </c>
    </row>
    <row r="1385" spans="53:54" x14ac:dyDescent="0.2">
      <c r="BA1385" s="493">
        <v>46213</v>
      </c>
      <c r="BB1385" s="494">
        <v>2026</v>
      </c>
    </row>
    <row r="1386" spans="53:54" x14ac:dyDescent="0.2">
      <c r="BA1386" s="493">
        <v>46214</v>
      </c>
      <c r="BB1386" s="494">
        <v>2026</v>
      </c>
    </row>
    <row r="1387" spans="53:54" x14ac:dyDescent="0.2">
      <c r="BA1387" s="493">
        <v>46215</v>
      </c>
      <c r="BB1387" s="494">
        <v>2026</v>
      </c>
    </row>
    <row r="1388" spans="53:54" x14ac:dyDescent="0.2">
      <c r="BA1388" s="493">
        <v>46216</v>
      </c>
      <c r="BB1388" s="494">
        <v>2026</v>
      </c>
    </row>
    <row r="1389" spans="53:54" x14ac:dyDescent="0.2">
      <c r="BA1389" s="493">
        <v>46217</v>
      </c>
      <c r="BB1389" s="494">
        <v>2026</v>
      </c>
    </row>
    <row r="1390" spans="53:54" x14ac:dyDescent="0.2">
      <c r="BA1390" s="493">
        <v>46218</v>
      </c>
      <c r="BB1390" s="494">
        <v>2026</v>
      </c>
    </row>
    <row r="1391" spans="53:54" x14ac:dyDescent="0.2">
      <c r="BA1391" s="493">
        <v>46219</v>
      </c>
      <c r="BB1391" s="494">
        <v>2026</v>
      </c>
    </row>
    <row r="1392" spans="53:54" x14ac:dyDescent="0.2">
      <c r="BA1392" s="493">
        <v>46220</v>
      </c>
      <c r="BB1392" s="494">
        <v>2026</v>
      </c>
    </row>
    <row r="1393" spans="53:54" x14ac:dyDescent="0.2">
      <c r="BA1393" s="493">
        <v>46221</v>
      </c>
      <c r="BB1393" s="494">
        <v>2026</v>
      </c>
    </row>
    <row r="1394" spans="53:54" x14ac:dyDescent="0.2">
      <c r="BA1394" s="493">
        <v>46222</v>
      </c>
      <c r="BB1394" s="494">
        <v>2026</v>
      </c>
    </row>
    <row r="1395" spans="53:54" x14ac:dyDescent="0.2">
      <c r="BA1395" s="493">
        <v>46223</v>
      </c>
      <c r="BB1395" s="494">
        <v>2026</v>
      </c>
    </row>
    <row r="1396" spans="53:54" x14ac:dyDescent="0.2">
      <c r="BA1396" s="493">
        <v>46224</v>
      </c>
      <c r="BB1396" s="494">
        <v>2026</v>
      </c>
    </row>
    <row r="1397" spans="53:54" x14ac:dyDescent="0.2">
      <c r="BA1397" s="493">
        <v>46225</v>
      </c>
      <c r="BB1397" s="494">
        <v>2026</v>
      </c>
    </row>
    <row r="1398" spans="53:54" x14ac:dyDescent="0.2">
      <c r="BA1398" s="493">
        <v>46226</v>
      </c>
      <c r="BB1398" s="494">
        <v>2026</v>
      </c>
    </row>
    <row r="1399" spans="53:54" x14ac:dyDescent="0.2">
      <c r="BA1399" s="493">
        <v>46227</v>
      </c>
      <c r="BB1399" s="494">
        <v>2026</v>
      </c>
    </row>
    <row r="1400" spans="53:54" x14ac:dyDescent="0.2">
      <c r="BA1400" s="493">
        <v>46228</v>
      </c>
      <c r="BB1400" s="494">
        <v>2026</v>
      </c>
    </row>
    <row r="1401" spans="53:54" x14ac:dyDescent="0.2">
      <c r="BA1401" s="493">
        <v>46229</v>
      </c>
      <c r="BB1401" s="494">
        <v>2026</v>
      </c>
    </row>
    <row r="1402" spans="53:54" x14ac:dyDescent="0.2">
      <c r="BA1402" s="493">
        <v>46230</v>
      </c>
      <c r="BB1402" s="494">
        <v>2026</v>
      </c>
    </row>
    <row r="1403" spans="53:54" x14ac:dyDescent="0.2">
      <c r="BA1403" s="493">
        <v>46231</v>
      </c>
      <c r="BB1403" s="494">
        <v>2026</v>
      </c>
    </row>
    <row r="1404" spans="53:54" x14ac:dyDescent="0.2">
      <c r="BA1404" s="493">
        <v>46232</v>
      </c>
      <c r="BB1404" s="494">
        <v>2026</v>
      </c>
    </row>
    <row r="1405" spans="53:54" x14ac:dyDescent="0.2">
      <c r="BA1405" s="493">
        <v>46233</v>
      </c>
      <c r="BB1405" s="494">
        <v>2026</v>
      </c>
    </row>
    <row r="1406" spans="53:54" x14ac:dyDescent="0.2">
      <c r="BA1406" s="493">
        <v>46234</v>
      </c>
      <c r="BB1406" s="494">
        <v>2026</v>
      </c>
    </row>
    <row r="1407" spans="53:54" x14ac:dyDescent="0.2">
      <c r="BA1407" s="493">
        <v>46235</v>
      </c>
      <c r="BB1407" s="494">
        <v>2026</v>
      </c>
    </row>
    <row r="1408" spans="53:54" x14ac:dyDescent="0.2">
      <c r="BA1408" s="493">
        <v>46236</v>
      </c>
      <c r="BB1408" s="494">
        <v>2026</v>
      </c>
    </row>
    <row r="1409" spans="53:54" x14ac:dyDescent="0.2">
      <c r="BA1409" s="493">
        <v>46237</v>
      </c>
      <c r="BB1409" s="494">
        <v>2026</v>
      </c>
    </row>
    <row r="1410" spans="53:54" x14ac:dyDescent="0.2">
      <c r="BA1410" s="493">
        <v>46238</v>
      </c>
      <c r="BB1410" s="494">
        <v>2026</v>
      </c>
    </row>
    <row r="1411" spans="53:54" x14ac:dyDescent="0.2">
      <c r="BA1411" s="493">
        <v>46239</v>
      </c>
      <c r="BB1411" s="494">
        <v>2026</v>
      </c>
    </row>
    <row r="1412" spans="53:54" x14ac:dyDescent="0.2">
      <c r="BA1412" s="493">
        <v>46240</v>
      </c>
      <c r="BB1412" s="494">
        <v>2026</v>
      </c>
    </row>
    <row r="1413" spans="53:54" x14ac:dyDescent="0.2">
      <c r="BA1413" s="493">
        <v>46241</v>
      </c>
      <c r="BB1413" s="494">
        <v>2026</v>
      </c>
    </row>
    <row r="1414" spans="53:54" x14ac:dyDescent="0.2">
      <c r="BA1414" s="493">
        <v>46242</v>
      </c>
      <c r="BB1414" s="494">
        <v>2026</v>
      </c>
    </row>
    <row r="1415" spans="53:54" x14ac:dyDescent="0.2">
      <c r="BA1415" s="493">
        <v>46243</v>
      </c>
      <c r="BB1415" s="494">
        <v>2026</v>
      </c>
    </row>
    <row r="1416" spans="53:54" x14ac:dyDescent="0.2">
      <c r="BA1416" s="493">
        <v>46244</v>
      </c>
      <c r="BB1416" s="494">
        <v>2026</v>
      </c>
    </row>
    <row r="1417" spans="53:54" x14ac:dyDescent="0.2">
      <c r="BA1417" s="493">
        <v>46245</v>
      </c>
      <c r="BB1417" s="494">
        <v>2026</v>
      </c>
    </row>
    <row r="1418" spans="53:54" x14ac:dyDescent="0.2">
      <c r="BA1418" s="493">
        <v>46246</v>
      </c>
      <c r="BB1418" s="494">
        <v>2026</v>
      </c>
    </row>
    <row r="1419" spans="53:54" x14ac:dyDescent="0.2">
      <c r="BA1419" s="493">
        <v>46247</v>
      </c>
      <c r="BB1419" s="494">
        <v>2026</v>
      </c>
    </row>
    <row r="1420" spans="53:54" x14ac:dyDescent="0.2">
      <c r="BA1420" s="493">
        <v>46248</v>
      </c>
      <c r="BB1420" s="494">
        <v>2026</v>
      </c>
    </row>
    <row r="1421" spans="53:54" x14ac:dyDescent="0.2">
      <c r="BA1421" s="493">
        <v>46249</v>
      </c>
      <c r="BB1421" s="494">
        <v>2026</v>
      </c>
    </row>
    <row r="1422" spans="53:54" x14ac:dyDescent="0.2">
      <c r="BA1422" s="493">
        <v>46250</v>
      </c>
      <c r="BB1422" s="494">
        <v>2026</v>
      </c>
    </row>
    <row r="1423" spans="53:54" x14ac:dyDescent="0.2">
      <c r="BA1423" s="493">
        <v>46251</v>
      </c>
      <c r="BB1423" s="494">
        <v>2026</v>
      </c>
    </row>
    <row r="1424" spans="53:54" x14ac:dyDescent="0.2">
      <c r="BA1424" s="493">
        <v>46252</v>
      </c>
      <c r="BB1424" s="494">
        <v>2026</v>
      </c>
    </row>
    <row r="1425" spans="53:54" x14ac:dyDescent="0.2">
      <c r="BA1425" s="493">
        <v>46253</v>
      </c>
      <c r="BB1425" s="494">
        <v>2026</v>
      </c>
    </row>
    <row r="1426" spans="53:54" x14ac:dyDescent="0.2">
      <c r="BA1426" s="493">
        <v>46254</v>
      </c>
      <c r="BB1426" s="494">
        <v>2026</v>
      </c>
    </row>
    <row r="1427" spans="53:54" x14ac:dyDescent="0.2">
      <c r="BA1427" s="493">
        <v>46255</v>
      </c>
      <c r="BB1427" s="494">
        <v>2026</v>
      </c>
    </row>
    <row r="1428" spans="53:54" x14ac:dyDescent="0.2">
      <c r="BA1428" s="493">
        <v>46256</v>
      </c>
      <c r="BB1428" s="494">
        <v>2026</v>
      </c>
    </row>
    <row r="1429" spans="53:54" x14ac:dyDescent="0.2">
      <c r="BA1429" s="493">
        <v>46257</v>
      </c>
      <c r="BB1429" s="494">
        <v>2026</v>
      </c>
    </row>
    <row r="1430" spans="53:54" x14ac:dyDescent="0.2">
      <c r="BA1430" s="493">
        <v>46258</v>
      </c>
      <c r="BB1430" s="494">
        <v>2026</v>
      </c>
    </row>
    <row r="1431" spans="53:54" x14ac:dyDescent="0.2">
      <c r="BA1431" s="493">
        <v>46259</v>
      </c>
      <c r="BB1431" s="494">
        <v>2026</v>
      </c>
    </row>
    <row r="1432" spans="53:54" x14ac:dyDescent="0.2">
      <c r="BA1432" s="493">
        <v>46260</v>
      </c>
      <c r="BB1432" s="494">
        <v>2026</v>
      </c>
    </row>
    <row r="1433" spans="53:54" x14ac:dyDescent="0.2">
      <c r="BA1433" s="493">
        <v>46261</v>
      </c>
      <c r="BB1433" s="494">
        <v>2026</v>
      </c>
    </row>
    <row r="1434" spans="53:54" x14ac:dyDescent="0.2">
      <c r="BA1434" s="493">
        <v>46262</v>
      </c>
      <c r="BB1434" s="494">
        <v>2026</v>
      </c>
    </row>
    <row r="1435" spans="53:54" x14ac:dyDescent="0.2">
      <c r="BA1435" s="493">
        <v>46263</v>
      </c>
      <c r="BB1435" s="494">
        <v>2026</v>
      </c>
    </row>
    <row r="1436" spans="53:54" x14ac:dyDescent="0.2">
      <c r="BA1436" s="493">
        <v>46264</v>
      </c>
      <c r="BB1436" s="494">
        <v>2026</v>
      </c>
    </row>
    <row r="1437" spans="53:54" x14ac:dyDescent="0.2">
      <c r="BA1437" s="493">
        <v>46265</v>
      </c>
      <c r="BB1437" s="494">
        <v>2026</v>
      </c>
    </row>
    <row r="1438" spans="53:54" x14ac:dyDescent="0.2">
      <c r="BA1438" s="493">
        <v>46266</v>
      </c>
      <c r="BB1438" s="494">
        <v>2026</v>
      </c>
    </row>
    <row r="1439" spans="53:54" x14ac:dyDescent="0.2">
      <c r="BA1439" s="493">
        <v>46267</v>
      </c>
      <c r="BB1439" s="494">
        <v>2026</v>
      </c>
    </row>
    <row r="1440" spans="53:54" x14ac:dyDescent="0.2">
      <c r="BA1440" s="493">
        <v>46268</v>
      </c>
      <c r="BB1440" s="494">
        <v>2026</v>
      </c>
    </row>
    <row r="1441" spans="53:54" x14ac:dyDescent="0.2">
      <c r="BA1441" s="493">
        <v>46269</v>
      </c>
      <c r="BB1441" s="494">
        <v>2026</v>
      </c>
    </row>
    <row r="1442" spans="53:54" x14ac:dyDescent="0.2">
      <c r="BA1442" s="493">
        <v>46270</v>
      </c>
      <c r="BB1442" s="494">
        <v>2026</v>
      </c>
    </row>
    <row r="1443" spans="53:54" x14ac:dyDescent="0.2">
      <c r="BA1443" s="493">
        <v>46271</v>
      </c>
      <c r="BB1443" s="494">
        <v>2026</v>
      </c>
    </row>
    <row r="1444" spans="53:54" x14ac:dyDescent="0.2">
      <c r="BA1444" s="493">
        <v>46272</v>
      </c>
      <c r="BB1444" s="494">
        <v>2026</v>
      </c>
    </row>
    <row r="1445" spans="53:54" x14ac:dyDescent="0.2">
      <c r="BA1445" s="493">
        <v>46273</v>
      </c>
      <c r="BB1445" s="494">
        <v>2026</v>
      </c>
    </row>
    <row r="1446" spans="53:54" x14ac:dyDescent="0.2">
      <c r="BA1446" s="493">
        <v>46274</v>
      </c>
      <c r="BB1446" s="494">
        <v>2026</v>
      </c>
    </row>
    <row r="1447" spans="53:54" x14ac:dyDescent="0.2">
      <c r="BA1447" s="493">
        <v>46275</v>
      </c>
      <c r="BB1447" s="494">
        <v>2026</v>
      </c>
    </row>
    <row r="1448" spans="53:54" x14ac:dyDescent="0.2">
      <c r="BA1448" s="493">
        <v>46276</v>
      </c>
      <c r="BB1448" s="494">
        <v>2026</v>
      </c>
    </row>
    <row r="1449" spans="53:54" x14ac:dyDescent="0.2">
      <c r="BA1449" s="493">
        <v>46277</v>
      </c>
      <c r="BB1449" s="494">
        <v>2026</v>
      </c>
    </row>
    <row r="1450" spans="53:54" x14ac:dyDescent="0.2">
      <c r="BA1450" s="493">
        <v>46278</v>
      </c>
      <c r="BB1450" s="494">
        <v>2026</v>
      </c>
    </row>
    <row r="1451" spans="53:54" x14ac:dyDescent="0.2">
      <c r="BA1451" s="493">
        <v>46279</v>
      </c>
      <c r="BB1451" s="494">
        <v>2026</v>
      </c>
    </row>
    <row r="1452" spans="53:54" x14ac:dyDescent="0.2">
      <c r="BA1452" s="493">
        <v>46280</v>
      </c>
      <c r="BB1452" s="494">
        <v>2026</v>
      </c>
    </row>
    <row r="1453" spans="53:54" x14ac:dyDescent="0.2">
      <c r="BA1453" s="493">
        <v>46281</v>
      </c>
      <c r="BB1453" s="494">
        <v>2026</v>
      </c>
    </row>
    <row r="1454" spans="53:54" x14ac:dyDescent="0.2">
      <c r="BA1454" s="493">
        <v>46282</v>
      </c>
      <c r="BB1454" s="494">
        <v>2026</v>
      </c>
    </row>
    <row r="1455" spans="53:54" x14ac:dyDescent="0.2">
      <c r="BA1455" s="493">
        <v>46283</v>
      </c>
      <c r="BB1455" s="494">
        <v>2026</v>
      </c>
    </row>
    <row r="1456" spans="53:54" x14ac:dyDescent="0.2">
      <c r="BA1456" s="493">
        <v>46284</v>
      </c>
      <c r="BB1456" s="494">
        <v>2026</v>
      </c>
    </row>
    <row r="1457" spans="53:54" x14ac:dyDescent="0.2">
      <c r="BA1457" s="493">
        <v>46285</v>
      </c>
      <c r="BB1457" s="494">
        <v>2026</v>
      </c>
    </row>
    <row r="1458" spans="53:54" x14ac:dyDescent="0.2">
      <c r="BA1458" s="493">
        <v>46286</v>
      </c>
      <c r="BB1458" s="494">
        <v>2026</v>
      </c>
    </row>
    <row r="1459" spans="53:54" x14ac:dyDescent="0.2">
      <c r="BA1459" s="493">
        <v>46287</v>
      </c>
      <c r="BB1459" s="494">
        <v>2026</v>
      </c>
    </row>
    <row r="1460" spans="53:54" x14ac:dyDescent="0.2">
      <c r="BA1460" s="493">
        <v>46288</v>
      </c>
      <c r="BB1460" s="494">
        <v>2026</v>
      </c>
    </row>
    <row r="1461" spans="53:54" x14ac:dyDescent="0.2">
      <c r="BA1461" s="493">
        <v>46289</v>
      </c>
      <c r="BB1461" s="494">
        <v>2026</v>
      </c>
    </row>
    <row r="1462" spans="53:54" x14ac:dyDescent="0.2">
      <c r="BA1462" s="493">
        <v>46290</v>
      </c>
      <c r="BB1462" s="494">
        <v>2026</v>
      </c>
    </row>
    <row r="1463" spans="53:54" x14ac:dyDescent="0.2">
      <c r="BA1463" s="493">
        <v>46291</v>
      </c>
      <c r="BB1463" s="494">
        <v>2026</v>
      </c>
    </row>
    <row r="1464" spans="53:54" x14ac:dyDescent="0.2">
      <c r="BA1464" s="493">
        <v>46292</v>
      </c>
      <c r="BB1464" s="494">
        <v>2026</v>
      </c>
    </row>
    <row r="1465" spans="53:54" x14ac:dyDescent="0.2">
      <c r="BA1465" s="493">
        <v>46293</v>
      </c>
      <c r="BB1465" s="494">
        <v>2026</v>
      </c>
    </row>
    <row r="1466" spans="53:54" x14ac:dyDescent="0.2">
      <c r="BA1466" s="493">
        <v>46294</v>
      </c>
      <c r="BB1466" s="494">
        <v>2026</v>
      </c>
    </row>
    <row r="1467" spans="53:54" x14ac:dyDescent="0.2">
      <c r="BA1467" s="493">
        <v>46295</v>
      </c>
      <c r="BB1467" s="494">
        <v>2026</v>
      </c>
    </row>
    <row r="1468" spans="53:54" x14ac:dyDescent="0.2">
      <c r="BA1468" s="493">
        <v>46296</v>
      </c>
      <c r="BB1468" s="494">
        <v>2027</v>
      </c>
    </row>
    <row r="1469" spans="53:54" x14ac:dyDescent="0.2">
      <c r="BA1469" s="493">
        <v>46297</v>
      </c>
      <c r="BB1469" s="494">
        <v>2027</v>
      </c>
    </row>
    <row r="1470" spans="53:54" x14ac:dyDescent="0.2">
      <c r="BA1470" s="493">
        <v>46298</v>
      </c>
      <c r="BB1470" s="494">
        <v>2027</v>
      </c>
    </row>
    <row r="1471" spans="53:54" x14ac:dyDescent="0.2">
      <c r="BA1471" s="493">
        <v>46299</v>
      </c>
      <c r="BB1471" s="494">
        <v>2027</v>
      </c>
    </row>
    <row r="1472" spans="53:54" x14ac:dyDescent="0.2">
      <c r="BA1472" s="493">
        <v>46300</v>
      </c>
      <c r="BB1472" s="494">
        <v>2027</v>
      </c>
    </row>
    <row r="1473" spans="53:54" x14ac:dyDescent="0.2">
      <c r="BA1473" s="493">
        <v>46301</v>
      </c>
      <c r="BB1473" s="494">
        <v>2027</v>
      </c>
    </row>
    <row r="1474" spans="53:54" x14ac:dyDescent="0.2">
      <c r="BA1474" s="493">
        <v>46302</v>
      </c>
      <c r="BB1474" s="494">
        <v>2027</v>
      </c>
    </row>
    <row r="1475" spans="53:54" x14ac:dyDescent="0.2">
      <c r="BA1475" s="493">
        <v>46303</v>
      </c>
      <c r="BB1475" s="494">
        <v>2027</v>
      </c>
    </row>
    <row r="1476" spans="53:54" x14ac:dyDescent="0.2">
      <c r="BA1476" s="493">
        <v>46304</v>
      </c>
      <c r="BB1476" s="494">
        <v>2027</v>
      </c>
    </row>
    <row r="1477" spans="53:54" x14ac:dyDescent="0.2">
      <c r="BA1477" s="493">
        <v>46305</v>
      </c>
      <c r="BB1477" s="494">
        <v>2027</v>
      </c>
    </row>
    <row r="1478" spans="53:54" x14ac:dyDescent="0.2">
      <c r="BA1478" s="493">
        <v>46306</v>
      </c>
      <c r="BB1478" s="494">
        <v>2027</v>
      </c>
    </row>
    <row r="1479" spans="53:54" x14ac:dyDescent="0.2">
      <c r="BA1479" s="493">
        <v>46307</v>
      </c>
      <c r="BB1479" s="494">
        <v>2027</v>
      </c>
    </row>
    <row r="1480" spans="53:54" x14ac:dyDescent="0.2">
      <c r="BA1480" s="493">
        <v>46308</v>
      </c>
      <c r="BB1480" s="494">
        <v>2027</v>
      </c>
    </row>
    <row r="1481" spans="53:54" x14ac:dyDescent="0.2">
      <c r="BA1481" s="493">
        <v>46309</v>
      </c>
      <c r="BB1481" s="494">
        <v>2027</v>
      </c>
    </row>
    <row r="1482" spans="53:54" x14ac:dyDescent="0.2">
      <c r="BA1482" s="493">
        <v>46310</v>
      </c>
      <c r="BB1482" s="494">
        <v>2027</v>
      </c>
    </row>
    <row r="1483" spans="53:54" x14ac:dyDescent="0.2">
      <c r="BA1483" s="493">
        <v>46311</v>
      </c>
      <c r="BB1483" s="494">
        <v>2027</v>
      </c>
    </row>
    <row r="1484" spans="53:54" x14ac:dyDescent="0.2">
      <c r="BA1484" s="493">
        <v>46312</v>
      </c>
      <c r="BB1484" s="494">
        <v>2027</v>
      </c>
    </row>
    <row r="1485" spans="53:54" x14ac:dyDescent="0.2">
      <c r="BA1485" s="493">
        <v>46313</v>
      </c>
      <c r="BB1485" s="494">
        <v>2027</v>
      </c>
    </row>
    <row r="1486" spans="53:54" x14ac:dyDescent="0.2">
      <c r="BA1486" s="493">
        <v>46314</v>
      </c>
      <c r="BB1486" s="494">
        <v>2027</v>
      </c>
    </row>
    <row r="1487" spans="53:54" x14ac:dyDescent="0.2">
      <c r="BA1487" s="493">
        <v>46315</v>
      </c>
      <c r="BB1487" s="494">
        <v>2027</v>
      </c>
    </row>
    <row r="1488" spans="53:54" x14ac:dyDescent="0.2">
      <c r="BA1488" s="493">
        <v>46316</v>
      </c>
      <c r="BB1488" s="494">
        <v>2027</v>
      </c>
    </row>
    <row r="1489" spans="53:54" x14ac:dyDescent="0.2">
      <c r="BA1489" s="493">
        <v>46317</v>
      </c>
      <c r="BB1489" s="494">
        <v>2027</v>
      </c>
    </row>
    <row r="1490" spans="53:54" x14ac:dyDescent="0.2">
      <c r="BA1490" s="493">
        <v>46318</v>
      </c>
      <c r="BB1490" s="494">
        <v>2027</v>
      </c>
    </row>
    <row r="1491" spans="53:54" x14ac:dyDescent="0.2">
      <c r="BA1491" s="493">
        <v>46319</v>
      </c>
      <c r="BB1491" s="494">
        <v>2027</v>
      </c>
    </row>
    <row r="1492" spans="53:54" x14ac:dyDescent="0.2">
      <c r="BA1492" s="493">
        <v>46320</v>
      </c>
      <c r="BB1492" s="494">
        <v>2027</v>
      </c>
    </row>
    <row r="1493" spans="53:54" x14ac:dyDescent="0.2">
      <c r="BA1493" s="493">
        <v>46321</v>
      </c>
      <c r="BB1493" s="494">
        <v>2027</v>
      </c>
    </row>
    <row r="1494" spans="53:54" x14ac:dyDescent="0.2">
      <c r="BA1494" s="493">
        <v>46322</v>
      </c>
      <c r="BB1494" s="494">
        <v>2027</v>
      </c>
    </row>
    <row r="1495" spans="53:54" x14ac:dyDescent="0.2">
      <c r="BA1495" s="493">
        <v>46323</v>
      </c>
      <c r="BB1495" s="494">
        <v>2027</v>
      </c>
    </row>
    <row r="1496" spans="53:54" x14ac:dyDescent="0.2">
      <c r="BA1496" s="493">
        <v>46324</v>
      </c>
      <c r="BB1496" s="494">
        <v>2027</v>
      </c>
    </row>
    <row r="1497" spans="53:54" x14ac:dyDescent="0.2">
      <c r="BA1497" s="493">
        <v>46325</v>
      </c>
      <c r="BB1497" s="494">
        <v>2027</v>
      </c>
    </row>
    <row r="1498" spans="53:54" x14ac:dyDescent="0.2">
      <c r="BA1498" s="493">
        <v>46326</v>
      </c>
      <c r="BB1498" s="494">
        <v>2027</v>
      </c>
    </row>
    <row r="1499" spans="53:54" x14ac:dyDescent="0.2">
      <c r="BA1499" s="493">
        <v>46327</v>
      </c>
      <c r="BB1499" s="494">
        <v>2027</v>
      </c>
    </row>
    <row r="1500" spans="53:54" x14ac:dyDescent="0.2">
      <c r="BA1500" s="493">
        <v>46328</v>
      </c>
      <c r="BB1500" s="494">
        <v>2027</v>
      </c>
    </row>
    <row r="1501" spans="53:54" x14ac:dyDescent="0.2">
      <c r="BA1501" s="493">
        <v>46329</v>
      </c>
      <c r="BB1501" s="494">
        <v>2027</v>
      </c>
    </row>
    <row r="1502" spans="53:54" x14ac:dyDescent="0.2">
      <c r="BA1502" s="493">
        <v>46330</v>
      </c>
      <c r="BB1502" s="494">
        <v>2027</v>
      </c>
    </row>
    <row r="1503" spans="53:54" x14ac:dyDescent="0.2">
      <c r="BA1503" s="493">
        <v>46331</v>
      </c>
      <c r="BB1503" s="494">
        <v>2027</v>
      </c>
    </row>
    <row r="1504" spans="53:54" x14ac:dyDescent="0.2">
      <c r="BA1504" s="493">
        <v>46332</v>
      </c>
      <c r="BB1504" s="494">
        <v>2027</v>
      </c>
    </row>
    <row r="1505" spans="53:54" x14ac:dyDescent="0.2">
      <c r="BA1505" s="493">
        <v>46333</v>
      </c>
      <c r="BB1505" s="494">
        <v>2027</v>
      </c>
    </row>
    <row r="1506" spans="53:54" x14ac:dyDescent="0.2">
      <c r="BA1506" s="493">
        <v>46334</v>
      </c>
      <c r="BB1506" s="494">
        <v>2027</v>
      </c>
    </row>
    <row r="1507" spans="53:54" x14ac:dyDescent="0.2">
      <c r="BA1507" s="493">
        <v>46335</v>
      </c>
      <c r="BB1507" s="494">
        <v>2027</v>
      </c>
    </row>
    <row r="1508" spans="53:54" x14ac:dyDescent="0.2">
      <c r="BA1508" s="493">
        <v>46336</v>
      </c>
      <c r="BB1508" s="494">
        <v>2027</v>
      </c>
    </row>
    <row r="1509" spans="53:54" x14ac:dyDescent="0.2">
      <c r="BA1509" s="493">
        <v>46337</v>
      </c>
      <c r="BB1509" s="494">
        <v>2027</v>
      </c>
    </row>
    <row r="1510" spans="53:54" x14ac:dyDescent="0.2">
      <c r="BA1510" s="493">
        <v>46338</v>
      </c>
      <c r="BB1510" s="494">
        <v>2027</v>
      </c>
    </row>
    <row r="1511" spans="53:54" x14ac:dyDescent="0.2">
      <c r="BA1511" s="493">
        <v>46339</v>
      </c>
      <c r="BB1511" s="494">
        <v>2027</v>
      </c>
    </row>
    <row r="1512" spans="53:54" x14ac:dyDescent="0.2">
      <c r="BA1512" s="493">
        <v>46340</v>
      </c>
      <c r="BB1512" s="494">
        <v>2027</v>
      </c>
    </row>
    <row r="1513" spans="53:54" x14ac:dyDescent="0.2">
      <c r="BA1513" s="493">
        <v>46341</v>
      </c>
      <c r="BB1513" s="494">
        <v>2027</v>
      </c>
    </row>
    <row r="1514" spans="53:54" x14ac:dyDescent="0.2">
      <c r="BA1514" s="493">
        <v>46342</v>
      </c>
      <c r="BB1514" s="494">
        <v>2027</v>
      </c>
    </row>
    <row r="1515" spans="53:54" x14ac:dyDescent="0.2">
      <c r="BA1515" s="493">
        <v>46343</v>
      </c>
      <c r="BB1515" s="494">
        <v>2027</v>
      </c>
    </row>
    <row r="1516" spans="53:54" x14ac:dyDescent="0.2">
      <c r="BA1516" s="493">
        <v>46344</v>
      </c>
      <c r="BB1516" s="494">
        <v>2027</v>
      </c>
    </row>
    <row r="1517" spans="53:54" x14ac:dyDescent="0.2">
      <c r="BA1517" s="493">
        <v>46345</v>
      </c>
      <c r="BB1517" s="494">
        <v>2027</v>
      </c>
    </row>
    <row r="1518" spans="53:54" x14ac:dyDescent="0.2">
      <c r="BA1518" s="493">
        <v>46346</v>
      </c>
      <c r="BB1518" s="494">
        <v>2027</v>
      </c>
    </row>
    <row r="1519" spans="53:54" x14ac:dyDescent="0.2">
      <c r="BA1519" s="493">
        <v>46347</v>
      </c>
      <c r="BB1519" s="494">
        <v>2027</v>
      </c>
    </row>
    <row r="1520" spans="53:54" x14ac:dyDescent="0.2">
      <c r="BA1520" s="493">
        <v>46348</v>
      </c>
      <c r="BB1520" s="494">
        <v>2027</v>
      </c>
    </row>
    <row r="1521" spans="53:54" x14ac:dyDescent="0.2">
      <c r="BA1521" s="493">
        <v>46349</v>
      </c>
      <c r="BB1521" s="494">
        <v>2027</v>
      </c>
    </row>
    <row r="1522" spans="53:54" x14ac:dyDescent="0.2">
      <c r="BA1522" s="493">
        <v>46350</v>
      </c>
      <c r="BB1522" s="494">
        <v>2027</v>
      </c>
    </row>
    <row r="1523" spans="53:54" x14ac:dyDescent="0.2">
      <c r="BA1523" s="493">
        <v>46351</v>
      </c>
      <c r="BB1523" s="494">
        <v>2027</v>
      </c>
    </row>
    <row r="1524" spans="53:54" x14ac:dyDescent="0.2">
      <c r="BA1524" s="493">
        <v>46352</v>
      </c>
      <c r="BB1524" s="494">
        <v>2027</v>
      </c>
    </row>
    <row r="1525" spans="53:54" x14ac:dyDescent="0.2">
      <c r="BA1525" s="493">
        <v>46353</v>
      </c>
      <c r="BB1525" s="494">
        <v>2027</v>
      </c>
    </row>
    <row r="1526" spans="53:54" x14ac:dyDescent="0.2">
      <c r="BA1526" s="493">
        <v>46354</v>
      </c>
      <c r="BB1526" s="494">
        <v>2027</v>
      </c>
    </row>
    <row r="1527" spans="53:54" x14ac:dyDescent="0.2">
      <c r="BA1527" s="493">
        <v>46355</v>
      </c>
      <c r="BB1527" s="494">
        <v>2027</v>
      </c>
    </row>
    <row r="1528" spans="53:54" x14ac:dyDescent="0.2">
      <c r="BA1528" s="493">
        <v>46356</v>
      </c>
      <c r="BB1528" s="494">
        <v>2027</v>
      </c>
    </row>
    <row r="1529" spans="53:54" x14ac:dyDescent="0.2">
      <c r="BA1529" s="493">
        <v>46357</v>
      </c>
      <c r="BB1529" s="494">
        <v>2027</v>
      </c>
    </row>
    <row r="1530" spans="53:54" x14ac:dyDescent="0.2">
      <c r="BA1530" s="493">
        <v>46358</v>
      </c>
      <c r="BB1530" s="494">
        <v>2027</v>
      </c>
    </row>
    <row r="1531" spans="53:54" x14ac:dyDescent="0.2">
      <c r="BA1531" s="493">
        <v>46359</v>
      </c>
      <c r="BB1531" s="494">
        <v>2027</v>
      </c>
    </row>
    <row r="1532" spans="53:54" x14ac:dyDescent="0.2">
      <c r="BA1532" s="493">
        <v>46360</v>
      </c>
      <c r="BB1532" s="494">
        <v>2027</v>
      </c>
    </row>
    <row r="1533" spans="53:54" x14ac:dyDescent="0.2">
      <c r="BA1533" s="493">
        <v>46361</v>
      </c>
      <c r="BB1533" s="494">
        <v>2027</v>
      </c>
    </row>
    <row r="1534" spans="53:54" x14ac:dyDescent="0.2">
      <c r="BA1534" s="493">
        <v>46362</v>
      </c>
      <c r="BB1534" s="494">
        <v>2027</v>
      </c>
    </row>
    <row r="1535" spans="53:54" x14ac:dyDescent="0.2">
      <c r="BA1535" s="493">
        <v>46363</v>
      </c>
      <c r="BB1535" s="494">
        <v>2027</v>
      </c>
    </row>
    <row r="1536" spans="53:54" x14ac:dyDescent="0.2">
      <c r="BA1536" s="493">
        <v>46364</v>
      </c>
      <c r="BB1536" s="494">
        <v>2027</v>
      </c>
    </row>
    <row r="1537" spans="53:54" x14ac:dyDescent="0.2">
      <c r="BA1537" s="493">
        <v>46365</v>
      </c>
      <c r="BB1537" s="494">
        <v>2027</v>
      </c>
    </row>
    <row r="1538" spans="53:54" x14ac:dyDescent="0.2">
      <c r="BA1538" s="493">
        <v>46366</v>
      </c>
      <c r="BB1538" s="494">
        <v>2027</v>
      </c>
    </row>
    <row r="1539" spans="53:54" x14ac:dyDescent="0.2">
      <c r="BA1539" s="493">
        <v>46367</v>
      </c>
      <c r="BB1539" s="494">
        <v>2027</v>
      </c>
    </row>
    <row r="1540" spans="53:54" x14ac:dyDescent="0.2">
      <c r="BA1540" s="493">
        <v>46368</v>
      </c>
      <c r="BB1540" s="494">
        <v>2027</v>
      </c>
    </row>
    <row r="1541" spans="53:54" x14ac:dyDescent="0.2">
      <c r="BA1541" s="493">
        <v>46369</v>
      </c>
      <c r="BB1541" s="494">
        <v>2027</v>
      </c>
    </row>
    <row r="1542" spans="53:54" x14ac:dyDescent="0.2">
      <c r="BA1542" s="493">
        <v>46370</v>
      </c>
      <c r="BB1542" s="494">
        <v>2027</v>
      </c>
    </row>
    <row r="1543" spans="53:54" x14ac:dyDescent="0.2">
      <c r="BA1543" s="493">
        <v>46371</v>
      </c>
      <c r="BB1543" s="494">
        <v>2027</v>
      </c>
    </row>
    <row r="1544" spans="53:54" x14ac:dyDescent="0.2">
      <c r="BA1544" s="493">
        <v>46372</v>
      </c>
      <c r="BB1544" s="494">
        <v>2027</v>
      </c>
    </row>
    <row r="1545" spans="53:54" x14ac:dyDescent="0.2">
      <c r="BA1545" s="493">
        <v>46373</v>
      </c>
      <c r="BB1545" s="494">
        <v>2027</v>
      </c>
    </row>
    <row r="1546" spans="53:54" x14ac:dyDescent="0.2">
      <c r="BA1546" s="493">
        <v>46374</v>
      </c>
      <c r="BB1546" s="494">
        <v>2027</v>
      </c>
    </row>
    <row r="1547" spans="53:54" x14ac:dyDescent="0.2">
      <c r="BA1547" s="493">
        <v>46375</v>
      </c>
      <c r="BB1547" s="494">
        <v>2027</v>
      </c>
    </row>
    <row r="1548" spans="53:54" x14ac:dyDescent="0.2">
      <c r="BA1548" s="493">
        <v>46376</v>
      </c>
      <c r="BB1548" s="494">
        <v>2027</v>
      </c>
    </row>
    <row r="1549" spans="53:54" x14ac:dyDescent="0.2">
      <c r="BA1549" s="493">
        <v>46377</v>
      </c>
      <c r="BB1549" s="494">
        <v>2027</v>
      </c>
    </row>
    <row r="1550" spans="53:54" x14ac:dyDescent="0.2">
      <c r="BA1550" s="493">
        <v>46378</v>
      </c>
      <c r="BB1550" s="494">
        <v>2027</v>
      </c>
    </row>
    <row r="1551" spans="53:54" x14ac:dyDescent="0.2">
      <c r="BA1551" s="493">
        <v>46379</v>
      </c>
      <c r="BB1551" s="494">
        <v>2027</v>
      </c>
    </row>
    <row r="1552" spans="53:54" x14ac:dyDescent="0.2">
      <c r="BA1552" s="493">
        <v>46380</v>
      </c>
      <c r="BB1552" s="494">
        <v>2027</v>
      </c>
    </row>
    <row r="1553" spans="53:54" x14ac:dyDescent="0.2">
      <c r="BA1553" s="493">
        <v>46381</v>
      </c>
      <c r="BB1553" s="494">
        <v>2027</v>
      </c>
    </row>
    <row r="1554" spans="53:54" x14ac:dyDescent="0.2">
      <c r="BA1554" s="493">
        <v>46382</v>
      </c>
      <c r="BB1554" s="494">
        <v>2027</v>
      </c>
    </row>
    <row r="1555" spans="53:54" x14ac:dyDescent="0.2">
      <c r="BA1555" s="493">
        <v>46383</v>
      </c>
      <c r="BB1555" s="494">
        <v>2027</v>
      </c>
    </row>
    <row r="1556" spans="53:54" x14ac:dyDescent="0.2">
      <c r="BA1556" s="493">
        <v>46384</v>
      </c>
      <c r="BB1556" s="494">
        <v>2027</v>
      </c>
    </row>
    <row r="1557" spans="53:54" x14ac:dyDescent="0.2">
      <c r="BA1557" s="493">
        <v>46385</v>
      </c>
      <c r="BB1557" s="494">
        <v>2027</v>
      </c>
    </row>
    <row r="1558" spans="53:54" x14ac:dyDescent="0.2">
      <c r="BA1558" s="493">
        <v>46386</v>
      </c>
      <c r="BB1558" s="494">
        <v>2027</v>
      </c>
    </row>
    <row r="1559" spans="53:54" x14ac:dyDescent="0.2">
      <c r="BA1559" s="493">
        <v>46387</v>
      </c>
      <c r="BB1559" s="494">
        <v>2027</v>
      </c>
    </row>
    <row r="1560" spans="53:54" x14ac:dyDescent="0.2">
      <c r="BA1560" s="493">
        <v>46388</v>
      </c>
      <c r="BB1560" s="494">
        <v>2027</v>
      </c>
    </row>
    <row r="1561" spans="53:54" x14ac:dyDescent="0.2">
      <c r="BA1561" s="493">
        <v>46389</v>
      </c>
      <c r="BB1561" s="494">
        <v>2027</v>
      </c>
    </row>
    <row r="1562" spans="53:54" x14ac:dyDescent="0.2">
      <c r="BA1562" s="493">
        <v>46390</v>
      </c>
      <c r="BB1562" s="494">
        <v>2027</v>
      </c>
    </row>
    <row r="1563" spans="53:54" x14ac:dyDescent="0.2">
      <c r="BA1563" s="493">
        <v>46391</v>
      </c>
      <c r="BB1563" s="494">
        <v>2027</v>
      </c>
    </row>
    <row r="1564" spans="53:54" x14ac:dyDescent="0.2">
      <c r="BA1564" s="493">
        <v>46392</v>
      </c>
      <c r="BB1564" s="494">
        <v>2027</v>
      </c>
    </row>
    <row r="1565" spans="53:54" x14ac:dyDescent="0.2">
      <c r="BA1565" s="493">
        <v>46393</v>
      </c>
      <c r="BB1565" s="494">
        <v>2027</v>
      </c>
    </row>
    <row r="1566" spans="53:54" x14ac:dyDescent="0.2">
      <c r="BA1566" s="493">
        <v>46394</v>
      </c>
      <c r="BB1566" s="494">
        <v>2027</v>
      </c>
    </row>
    <row r="1567" spans="53:54" x14ac:dyDescent="0.2">
      <c r="BA1567" s="493">
        <v>46395</v>
      </c>
      <c r="BB1567" s="494">
        <v>2027</v>
      </c>
    </row>
    <row r="1568" spans="53:54" x14ac:dyDescent="0.2">
      <c r="BA1568" s="493">
        <v>46396</v>
      </c>
      <c r="BB1568" s="494">
        <v>2027</v>
      </c>
    </row>
    <row r="1569" spans="53:54" x14ac:dyDescent="0.2">
      <c r="BA1569" s="493">
        <v>46397</v>
      </c>
      <c r="BB1569" s="494">
        <v>2027</v>
      </c>
    </row>
    <row r="1570" spans="53:54" x14ac:dyDescent="0.2">
      <c r="BA1570" s="493">
        <v>46398</v>
      </c>
      <c r="BB1570" s="494">
        <v>2027</v>
      </c>
    </row>
    <row r="1571" spans="53:54" x14ac:dyDescent="0.2">
      <c r="BA1571" s="493">
        <v>46399</v>
      </c>
      <c r="BB1571" s="494">
        <v>2027</v>
      </c>
    </row>
    <row r="1572" spans="53:54" x14ac:dyDescent="0.2">
      <c r="BA1572" s="493">
        <v>46400</v>
      </c>
      <c r="BB1572" s="494">
        <v>2027</v>
      </c>
    </row>
    <row r="1573" spans="53:54" x14ac:dyDescent="0.2">
      <c r="BA1573" s="493">
        <v>46401</v>
      </c>
      <c r="BB1573" s="494">
        <v>2027</v>
      </c>
    </row>
    <row r="1574" spans="53:54" x14ac:dyDescent="0.2">
      <c r="BA1574" s="493">
        <v>46402</v>
      </c>
      <c r="BB1574" s="494">
        <v>2027</v>
      </c>
    </row>
    <row r="1575" spans="53:54" x14ac:dyDescent="0.2">
      <c r="BA1575" s="493">
        <v>46403</v>
      </c>
      <c r="BB1575" s="494">
        <v>2027</v>
      </c>
    </row>
    <row r="1576" spans="53:54" x14ac:dyDescent="0.2">
      <c r="BA1576" s="493">
        <v>46404</v>
      </c>
      <c r="BB1576" s="494">
        <v>2027</v>
      </c>
    </row>
    <row r="1577" spans="53:54" x14ac:dyDescent="0.2">
      <c r="BA1577" s="493">
        <v>46405</v>
      </c>
      <c r="BB1577" s="494">
        <v>2027</v>
      </c>
    </row>
    <row r="1578" spans="53:54" x14ac:dyDescent="0.2">
      <c r="BA1578" s="493">
        <v>46406</v>
      </c>
      <c r="BB1578" s="494">
        <v>2027</v>
      </c>
    </row>
    <row r="1579" spans="53:54" x14ac:dyDescent="0.2">
      <c r="BA1579" s="493">
        <v>46407</v>
      </c>
      <c r="BB1579" s="494">
        <v>2027</v>
      </c>
    </row>
    <row r="1580" spans="53:54" x14ac:dyDescent="0.2">
      <c r="BA1580" s="493">
        <v>46408</v>
      </c>
      <c r="BB1580" s="494">
        <v>2027</v>
      </c>
    </row>
    <row r="1581" spans="53:54" x14ac:dyDescent="0.2">
      <c r="BA1581" s="493">
        <v>46409</v>
      </c>
      <c r="BB1581" s="494">
        <v>2027</v>
      </c>
    </row>
    <row r="1582" spans="53:54" x14ac:dyDescent="0.2">
      <c r="BA1582" s="493">
        <v>46410</v>
      </c>
      <c r="BB1582" s="494">
        <v>2027</v>
      </c>
    </row>
    <row r="1583" spans="53:54" x14ac:dyDescent="0.2">
      <c r="BA1583" s="493">
        <v>46411</v>
      </c>
      <c r="BB1583" s="494">
        <v>2027</v>
      </c>
    </row>
    <row r="1584" spans="53:54" x14ac:dyDescent="0.2">
      <c r="BA1584" s="493">
        <v>46412</v>
      </c>
      <c r="BB1584" s="494">
        <v>2027</v>
      </c>
    </row>
    <row r="1585" spans="53:54" x14ac:dyDescent="0.2">
      <c r="BA1585" s="493">
        <v>46413</v>
      </c>
      <c r="BB1585" s="494">
        <v>2027</v>
      </c>
    </row>
    <row r="1586" spans="53:54" x14ac:dyDescent="0.2">
      <c r="BA1586" s="493">
        <v>46414</v>
      </c>
      <c r="BB1586" s="494">
        <v>2027</v>
      </c>
    </row>
    <row r="1587" spans="53:54" x14ac:dyDescent="0.2">
      <c r="BA1587" s="493">
        <v>46415</v>
      </c>
      <c r="BB1587" s="494">
        <v>2027</v>
      </c>
    </row>
    <row r="1588" spans="53:54" x14ac:dyDescent="0.2">
      <c r="BA1588" s="493">
        <v>46416</v>
      </c>
      <c r="BB1588" s="494">
        <v>2027</v>
      </c>
    </row>
    <row r="1589" spans="53:54" x14ac:dyDescent="0.2">
      <c r="BA1589" s="493">
        <v>46417</v>
      </c>
      <c r="BB1589" s="494">
        <v>2027</v>
      </c>
    </row>
    <row r="1590" spans="53:54" x14ac:dyDescent="0.2">
      <c r="BA1590" s="493">
        <v>46418</v>
      </c>
      <c r="BB1590" s="494">
        <v>2027</v>
      </c>
    </row>
    <row r="1591" spans="53:54" x14ac:dyDescent="0.2">
      <c r="BA1591" s="493">
        <v>46419</v>
      </c>
      <c r="BB1591" s="494">
        <v>2027</v>
      </c>
    </row>
    <row r="1592" spans="53:54" x14ac:dyDescent="0.2">
      <c r="BA1592" s="493">
        <v>46420</v>
      </c>
      <c r="BB1592" s="494">
        <v>2027</v>
      </c>
    </row>
    <row r="1593" spans="53:54" x14ac:dyDescent="0.2">
      <c r="BA1593" s="493">
        <v>46421</v>
      </c>
      <c r="BB1593" s="494">
        <v>2027</v>
      </c>
    </row>
    <row r="1594" spans="53:54" x14ac:dyDescent="0.2">
      <c r="BA1594" s="493">
        <v>46422</v>
      </c>
      <c r="BB1594" s="494">
        <v>2027</v>
      </c>
    </row>
    <row r="1595" spans="53:54" x14ac:dyDescent="0.2">
      <c r="BA1595" s="493">
        <v>46423</v>
      </c>
      <c r="BB1595" s="494">
        <v>2027</v>
      </c>
    </row>
    <row r="1596" spans="53:54" x14ac:dyDescent="0.2">
      <c r="BA1596" s="493">
        <v>46424</v>
      </c>
      <c r="BB1596" s="494">
        <v>2027</v>
      </c>
    </row>
    <row r="1597" spans="53:54" x14ac:dyDescent="0.2">
      <c r="BA1597" s="493">
        <v>46425</v>
      </c>
      <c r="BB1597" s="494">
        <v>2027</v>
      </c>
    </row>
    <row r="1598" spans="53:54" x14ac:dyDescent="0.2">
      <c r="BA1598" s="493">
        <v>46426</v>
      </c>
      <c r="BB1598" s="494">
        <v>2027</v>
      </c>
    </row>
    <row r="1599" spans="53:54" x14ac:dyDescent="0.2">
      <c r="BA1599" s="493">
        <v>46427</v>
      </c>
      <c r="BB1599" s="494">
        <v>2027</v>
      </c>
    </row>
    <row r="1600" spans="53:54" x14ac:dyDescent="0.2">
      <c r="BA1600" s="493">
        <v>46428</v>
      </c>
      <c r="BB1600" s="494">
        <v>2027</v>
      </c>
    </row>
    <row r="1601" spans="53:54" x14ac:dyDescent="0.2">
      <c r="BA1601" s="493">
        <v>46429</v>
      </c>
      <c r="BB1601" s="494">
        <v>2027</v>
      </c>
    </row>
    <row r="1602" spans="53:54" x14ac:dyDescent="0.2">
      <c r="BA1602" s="493">
        <v>46430</v>
      </c>
      <c r="BB1602" s="494">
        <v>2027</v>
      </c>
    </row>
    <row r="1603" spans="53:54" x14ac:dyDescent="0.2">
      <c r="BA1603" s="493">
        <v>46431</v>
      </c>
      <c r="BB1603" s="494">
        <v>2027</v>
      </c>
    </row>
    <row r="1604" spans="53:54" x14ac:dyDescent="0.2">
      <c r="BA1604" s="493">
        <v>46432</v>
      </c>
      <c r="BB1604" s="494">
        <v>2027</v>
      </c>
    </row>
    <row r="1605" spans="53:54" x14ac:dyDescent="0.2">
      <c r="BA1605" s="493">
        <v>46433</v>
      </c>
      <c r="BB1605" s="494">
        <v>2027</v>
      </c>
    </row>
    <row r="1606" spans="53:54" x14ac:dyDescent="0.2">
      <c r="BA1606" s="493">
        <v>46434</v>
      </c>
      <c r="BB1606" s="494">
        <v>2027</v>
      </c>
    </row>
    <row r="1607" spans="53:54" x14ac:dyDescent="0.2">
      <c r="BA1607" s="493">
        <v>46435</v>
      </c>
      <c r="BB1607" s="494">
        <v>2027</v>
      </c>
    </row>
    <row r="1608" spans="53:54" x14ac:dyDescent="0.2">
      <c r="BA1608" s="493">
        <v>46436</v>
      </c>
      <c r="BB1608" s="494">
        <v>2027</v>
      </c>
    </row>
    <row r="1609" spans="53:54" x14ac:dyDescent="0.2">
      <c r="BA1609" s="493">
        <v>46437</v>
      </c>
      <c r="BB1609" s="494">
        <v>2027</v>
      </c>
    </row>
    <row r="1610" spans="53:54" x14ac:dyDescent="0.2">
      <c r="BA1610" s="493">
        <v>46438</v>
      </c>
      <c r="BB1610" s="494">
        <v>2027</v>
      </c>
    </row>
    <row r="1611" spans="53:54" x14ac:dyDescent="0.2">
      <c r="BA1611" s="493">
        <v>46439</v>
      </c>
      <c r="BB1611" s="494">
        <v>2027</v>
      </c>
    </row>
    <row r="1612" spans="53:54" x14ac:dyDescent="0.2">
      <c r="BA1612" s="493">
        <v>46440</v>
      </c>
      <c r="BB1612" s="494">
        <v>2027</v>
      </c>
    </row>
    <row r="1613" spans="53:54" x14ac:dyDescent="0.2">
      <c r="BA1613" s="493">
        <v>46441</v>
      </c>
      <c r="BB1613" s="494">
        <v>2027</v>
      </c>
    </row>
    <row r="1614" spans="53:54" x14ac:dyDescent="0.2">
      <c r="BA1614" s="493">
        <v>46442</v>
      </c>
      <c r="BB1614" s="494">
        <v>2027</v>
      </c>
    </row>
    <row r="1615" spans="53:54" x14ac:dyDescent="0.2">
      <c r="BA1615" s="493">
        <v>46443</v>
      </c>
      <c r="BB1615" s="494">
        <v>2027</v>
      </c>
    </row>
    <row r="1616" spans="53:54" x14ac:dyDescent="0.2">
      <c r="BA1616" s="493">
        <v>46444</v>
      </c>
      <c r="BB1616" s="494">
        <v>2027</v>
      </c>
    </row>
    <row r="1617" spans="53:54" x14ac:dyDescent="0.2">
      <c r="BA1617" s="493">
        <v>46445</v>
      </c>
      <c r="BB1617" s="494">
        <v>2027</v>
      </c>
    </row>
    <row r="1618" spans="53:54" x14ac:dyDescent="0.2">
      <c r="BA1618" s="493">
        <v>46446</v>
      </c>
      <c r="BB1618" s="494">
        <v>2027</v>
      </c>
    </row>
    <row r="1619" spans="53:54" x14ac:dyDescent="0.2">
      <c r="BA1619" s="493">
        <v>46447</v>
      </c>
      <c r="BB1619" s="494">
        <v>2027</v>
      </c>
    </row>
    <row r="1620" spans="53:54" x14ac:dyDescent="0.2">
      <c r="BA1620" s="493">
        <v>46448</v>
      </c>
      <c r="BB1620" s="494">
        <v>2027</v>
      </c>
    </row>
    <row r="1621" spans="53:54" x14ac:dyDescent="0.2">
      <c r="BA1621" s="493">
        <v>46449</v>
      </c>
      <c r="BB1621" s="494">
        <v>2027</v>
      </c>
    </row>
    <row r="1622" spans="53:54" x14ac:dyDescent="0.2">
      <c r="BA1622" s="493">
        <v>46450</v>
      </c>
      <c r="BB1622" s="494">
        <v>2027</v>
      </c>
    </row>
    <row r="1623" spans="53:54" x14ac:dyDescent="0.2">
      <c r="BA1623" s="493">
        <v>46451</v>
      </c>
      <c r="BB1623" s="494">
        <v>2027</v>
      </c>
    </row>
    <row r="1624" spans="53:54" x14ac:dyDescent="0.2">
      <c r="BA1624" s="493">
        <v>46452</v>
      </c>
      <c r="BB1624" s="494">
        <v>2027</v>
      </c>
    </row>
    <row r="1625" spans="53:54" x14ac:dyDescent="0.2">
      <c r="BA1625" s="493">
        <v>46453</v>
      </c>
      <c r="BB1625" s="494">
        <v>2027</v>
      </c>
    </row>
    <row r="1626" spans="53:54" x14ac:dyDescent="0.2">
      <c r="BA1626" s="493">
        <v>46454</v>
      </c>
      <c r="BB1626" s="494">
        <v>2027</v>
      </c>
    </row>
    <row r="1627" spans="53:54" x14ac:dyDescent="0.2">
      <c r="BA1627" s="493">
        <v>46455</v>
      </c>
      <c r="BB1627" s="494">
        <v>2027</v>
      </c>
    </row>
    <row r="1628" spans="53:54" x14ac:dyDescent="0.2">
      <c r="BA1628" s="493">
        <v>46456</v>
      </c>
      <c r="BB1628" s="494">
        <v>2027</v>
      </c>
    </row>
    <row r="1629" spans="53:54" x14ac:dyDescent="0.2">
      <c r="BA1629" s="493">
        <v>46457</v>
      </c>
      <c r="BB1629" s="494">
        <v>2027</v>
      </c>
    </row>
    <row r="1630" spans="53:54" x14ac:dyDescent="0.2">
      <c r="BA1630" s="493">
        <v>46458</v>
      </c>
      <c r="BB1630" s="494">
        <v>2027</v>
      </c>
    </row>
    <row r="1631" spans="53:54" x14ac:dyDescent="0.2">
      <c r="BA1631" s="493">
        <v>46459</v>
      </c>
      <c r="BB1631" s="494">
        <v>2027</v>
      </c>
    </row>
    <row r="1632" spans="53:54" x14ac:dyDescent="0.2">
      <c r="BA1632" s="493">
        <v>46460</v>
      </c>
      <c r="BB1632" s="494">
        <v>2027</v>
      </c>
    </row>
    <row r="1633" spans="53:54" x14ac:dyDescent="0.2">
      <c r="BA1633" s="493">
        <v>46461</v>
      </c>
      <c r="BB1633" s="494">
        <v>2027</v>
      </c>
    </row>
    <row r="1634" spans="53:54" x14ac:dyDescent="0.2">
      <c r="BA1634" s="493">
        <v>46462</v>
      </c>
      <c r="BB1634" s="494">
        <v>2027</v>
      </c>
    </row>
    <row r="1635" spans="53:54" x14ac:dyDescent="0.2">
      <c r="BA1635" s="493">
        <v>46463</v>
      </c>
      <c r="BB1635" s="494">
        <v>2027</v>
      </c>
    </row>
    <row r="1636" spans="53:54" x14ac:dyDescent="0.2">
      <c r="BA1636" s="493">
        <v>46464</v>
      </c>
      <c r="BB1636" s="494">
        <v>2027</v>
      </c>
    </row>
    <row r="1637" spans="53:54" x14ac:dyDescent="0.2">
      <c r="BA1637" s="493">
        <v>46465</v>
      </c>
      <c r="BB1637" s="494">
        <v>2027</v>
      </c>
    </row>
    <row r="1638" spans="53:54" x14ac:dyDescent="0.2">
      <c r="BA1638" s="493">
        <v>46466</v>
      </c>
      <c r="BB1638" s="494">
        <v>2027</v>
      </c>
    </row>
    <row r="1639" spans="53:54" x14ac:dyDescent="0.2">
      <c r="BA1639" s="493">
        <v>46467</v>
      </c>
      <c r="BB1639" s="494">
        <v>2027</v>
      </c>
    </row>
    <row r="1640" spans="53:54" x14ac:dyDescent="0.2">
      <c r="BA1640" s="493">
        <v>46468</v>
      </c>
      <c r="BB1640" s="494">
        <v>2027</v>
      </c>
    </row>
    <row r="1641" spans="53:54" x14ac:dyDescent="0.2">
      <c r="BA1641" s="493">
        <v>46469</v>
      </c>
      <c r="BB1641" s="494">
        <v>2027</v>
      </c>
    </row>
    <row r="1642" spans="53:54" x14ac:dyDescent="0.2">
      <c r="BA1642" s="493">
        <v>46470</v>
      </c>
      <c r="BB1642" s="494">
        <v>2027</v>
      </c>
    </row>
    <row r="1643" spans="53:54" x14ac:dyDescent="0.2">
      <c r="BA1643" s="493">
        <v>46471</v>
      </c>
      <c r="BB1643" s="494">
        <v>2027</v>
      </c>
    </row>
    <row r="1644" spans="53:54" x14ac:dyDescent="0.2">
      <c r="BA1644" s="493">
        <v>46472</v>
      </c>
      <c r="BB1644" s="494">
        <v>2027</v>
      </c>
    </row>
    <row r="1645" spans="53:54" x14ac:dyDescent="0.2">
      <c r="BA1645" s="493">
        <v>46473</v>
      </c>
      <c r="BB1645" s="494">
        <v>2027</v>
      </c>
    </row>
    <row r="1646" spans="53:54" x14ac:dyDescent="0.2">
      <c r="BA1646" s="493">
        <v>46474</v>
      </c>
      <c r="BB1646" s="494">
        <v>2027</v>
      </c>
    </row>
    <row r="1647" spans="53:54" x14ac:dyDescent="0.2">
      <c r="BA1647" s="493">
        <v>46475</v>
      </c>
      <c r="BB1647" s="494">
        <v>2027</v>
      </c>
    </row>
    <row r="1648" spans="53:54" x14ac:dyDescent="0.2">
      <c r="BA1648" s="493">
        <v>46476</v>
      </c>
      <c r="BB1648" s="494">
        <v>2027</v>
      </c>
    </row>
    <row r="1649" spans="53:54" x14ac:dyDescent="0.2">
      <c r="BA1649" s="493">
        <v>46477</v>
      </c>
      <c r="BB1649" s="494">
        <v>2027</v>
      </c>
    </row>
    <row r="1650" spans="53:54" x14ac:dyDescent="0.2">
      <c r="BA1650" s="493">
        <v>46478</v>
      </c>
      <c r="BB1650" s="494">
        <v>2027</v>
      </c>
    </row>
    <row r="1651" spans="53:54" x14ac:dyDescent="0.2">
      <c r="BA1651" s="493">
        <v>46479</v>
      </c>
      <c r="BB1651" s="494">
        <v>2027</v>
      </c>
    </row>
    <row r="1652" spans="53:54" x14ac:dyDescent="0.2">
      <c r="BA1652" s="493">
        <v>46480</v>
      </c>
      <c r="BB1652" s="494">
        <v>2027</v>
      </c>
    </row>
    <row r="1653" spans="53:54" x14ac:dyDescent="0.2">
      <c r="BA1653" s="493">
        <v>46481</v>
      </c>
      <c r="BB1653" s="494">
        <v>2027</v>
      </c>
    </row>
    <row r="1654" spans="53:54" x14ac:dyDescent="0.2">
      <c r="BA1654" s="493">
        <v>46482</v>
      </c>
      <c r="BB1654" s="494">
        <v>2027</v>
      </c>
    </row>
    <row r="1655" spans="53:54" x14ac:dyDescent="0.2">
      <c r="BA1655" s="493">
        <v>46483</v>
      </c>
      <c r="BB1655" s="494">
        <v>2027</v>
      </c>
    </row>
    <row r="1656" spans="53:54" x14ac:dyDescent="0.2">
      <c r="BA1656" s="493">
        <v>46484</v>
      </c>
      <c r="BB1656" s="494">
        <v>2027</v>
      </c>
    </row>
    <row r="1657" spans="53:54" x14ac:dyDescent="0.2">
      <c r="BA1657" s="493">
        <v>46485</v>
      </c>
      <c r="BB1657" s="494">
        <v>2027</v>
      </c>
    </row>
    <row r="1658" spans="53:54" x14ac:dyDescent="0.2">
      <c r="BA1658" s="493">
        <v>46486</v>
      </c>
      <c r="BB1658" s="494">
        <v>2027</v>
      </c>
    </row>
    <row r="1659" spans="53:54" x14ac:dyDescent="0.2">
      <c r="BA1659" s="493">
        <v>46487</v>
      </c>
      <c r="BB1659" s="494">
        <v>2027</v>
      </c>
    </row>
    <row r="1660" spans="53:54" x14ac:dyDescent="0.2">
      <c r="BA1660" s="493">
        <v>46488</v>
      </c>
      <c r="BB1660" s="494">
        <v>2027</v>
      </c>
    </row>
    <row r="1661" spans="53:54" x14ac:dyDescent="0.2">
      <c r="BA1661" s="493">
        <v>46489</v>
      </c>
      <c r="BB1661" s="494">
        <v>2027</v>
      </c>
    </row>
    <row r="1662" spans="53:54" x14ac:dyDescent="0.2">
      <c r="BA1662" s="493">
        <v>46490</v>
      </c>
      <c r="BB1662" s="494">
        <v>2027</v>
      </c>
    </row>
    <row r="1663" spans="53:54" x14ac:dyDescent="0.2">
      <c r="BA1663" s="493">
        <v>46491</v>
      </c>
      <c r="BB1663" s="494">
        <v>2027</v>
      </c>
    </row>
    <row r="1664" spans="53:54" x14ac:dyDescent="0.2">
      <c r="BA1664" s="493">
        <v>46492</v>
      </c>
      <c r="BB1664" s="494">
        <v>2027</v>
      </c>
    </row>
    <row r="1665" spans="53:54" x14ac:dyDescent="0.2">
      <c r="BA1665" s="493">
        <v>46493</v>
      </c>
      <c r="BB1665" s="494">
        <v>2027</v>
      </c>
    </row>
    <row r="1666" spans="53:54" x14ac:dyDescent="0.2">
      <c r="BA1666" s="493">
        <v>46494</v>
      </c>
      <c r="BB1666" s="494">
        <v>2027</v>
      </c>
    </row>
    <row r="1667" spans="53:54" x14ac:dyDescent="0.2">
      <c r="BA1667" s="493">
        <v>46495</v>
      </c>
      <c r="BB1667" s="494">
        <v>2027</v>
      </c>
    </row>
    <row r="1668" spans="53:54" x14ac:dyDescent="0.2">
      <c r="BA1668" s="493">
        <v>46496</v>
      </c>
      <c r="BB1668" s="494">
        <v>2027</v>
      </c>
    </row>
    <row r="1669" spans="53:54" x14ac:dyDescent="0.2">
      <c r="BA1669" s="493">
        <v>46497</v>
      </c>
      <c r="BB1669" s="494">
        <v>2027</v>
      </c>
    </row>
    <row r="1670" spans="53:54" x14ac:dyDescent="0.2">
      <c r="BA1670" s="493">
        <v>46498</v>
      </c>
      <c r="BB1670" s="494">
        <v>2027</v>
      </c>
    </row>
    <row r="1671" spans="53:54" x14ac:dyDescent="0.2">
      <c r="BA1671" s="493">
        <v>46499</v>
      </c>
      <c r="BB1671" s="494">
        <v>2027</v>
      </c>
    </row>
    <row r="1672" spans="53:54" x14ac:dyDescent="0.2">
      <c r="BA1672" s="493">
        <v>46500</v>
      </c>
      <c r="BB1672" s="494">
        <v>2027</v>
      </c>
    </row>
    <row r="1673" spans="53:54" x14ac:dyDescent="0.2">
      <c r="BA1673" s="493">
        <v>46501</v>
      </c>
      <c r="BB1673" s="494">
        <v>2027</v>
      </c>
    </row>
    <row r="1674" spans="53:54" x14ac:dyDescent="0.2">
      <c r="BA1674" s="493">
        <v>46502</v>
      </c>
      <c r="BB1674" s="494">
        <v>2027</v>
      </c>
    </row>
    <row r="1675" spans="53:54" x14ac:dyDescent="0.2">
      <c r="BA1675" s="493">
        <v>46503</v>
      </c>
      <c r="BB1675" s="494">
        <v>2027</v>
      </c>
    </row>
    <row r="1676" spans="53:54" x14ac:dyDescent="0.2">
      <c r="BA1676" s="493">
        <v>46504</v>
      </c>
      <c r="BB1676" s="494">
        <v>2027</v>
      </c>
    </row>
    <row r="1677" spans="53:54" x14ac:dyDescent="0.2">
      <c r="BA1677" s="493">
        <v>46505</v>
      </c>
      <c r="BB1677" s="494">
        <v>2027</v>
      </c>
    </row>
    <row r="1678" spans="53:54" x14ac:dyDescent="0.2">
      <c r="BA1678" s="493">
        <v>46506</v>
      </c>
      <c r="BB1678" s="494">
        <v>2027</v>
      </c>
    </row>
    <row r="1679" spans="53:54" x14ac:dyDescent="0.2">
      <c r="BA1679" s="493">
        <v>46507</v>
      </c>
      <c r="BB1679" s="494">
        <v>2027</v>
      </c>
    </row>
    <row r="1680" spans="53:54" x14ac:dyDescent="0.2">
      <c r="BA1680" s="493">
        <v>46508</v>
      </c>
      <c r="BB1680" s="494">
        <v>2027</v>
      </c>
    </row>
    <row r="1681" spans="53:54" x14ac:dyDescent="0.2">
      <c r="BA1681" s="493">
        <v>46509</v>
      </c>
      <c r="BB1681" s="494">
        <v>2027</v>
      </c>
    </row>
    <row r="1682" spans="53:54" x14ac:dyDescent="0.2">
      <c r="BA1682" s="493">
        <v>46510</v>
      </c>
      <c r="BB1682" s="494">
        <v>2027</v>
      </c>
    </row>
    <row r="1683" spans="53:54" x14ac:dyDescent="0.2">
      <c r="BA1683" s="493">
        <v>46511</v>
      </c>
      <c r="BB1683" s="494">
        <v>2027</v>
      </c>
    </row>
    <row r="1684" spans="53:54" x14ac:dyDescent="0.2">
      <c r="BA1684" s="493">
        <v>46512</v>
      </c>
      <c r="BB1684" s="494">
        <v>2027</v>
      </c>
    </row>
    <row r="1685" spans="53:54" x14ac:dyDescent="0.2">
      <c r="BA1685" s="493">
        <v>46513</v>
      </c>
      <c r="BB1685" s="494">
        <v>2027</v>
      </c>
    </row>
    <row r="1686" spans="53:54" x14ac:dyDescent="0.2">
      <c r="BA1686" s="493">
        <v>46514</v>
      </c>
      <c r="BB1686" s="494">
        <v>2027</v>
      </c>
    </row>
    <row r="1687" spans="53:54" x14ac:dyDescent="0.2">
      <c r="BA1687" s="493">
        <v>46515</v>
      </c>
      <c r="BB1687" s="494">
        <v>2027</v>
      </c>
    </row>
    <row r="1688" spans="53:54" x14ac:dyDescent="0.2">
      <c r="BA1688" s="493">
        <v>46516</v>
      </c>
      <c r="BB1688" s="494">
        <v>2027</v>
      </c>
    </row>
    <row r="1689" spans="53:54" x14ac:dyDescent="0.2">
      <c r="BA1689" s="493">
        <v>46517</v>
      </c>
      <c r="BB1689" s="494">
        <v>2027</v>
      </c>
    </row>
    <row r="1690" spans="53:54" x14ac:dyDescent="0.2">
      <c r="BA1690" s="493">
        <v>46518</v>
      </c>
      <c r="BB1690" s="494">
        <v>2027</v>
      </c>
    </row>
    <row r="1691" spans="53:54" x14ac:dyDescent="0.2">
      <c r="BA1691" s="493">
        <v>46519</v>
      </c>
      <c r="BB1691" s="494">
        <v>2027</v>
      </c>
    </row>
    <row r="1692" spans="53:54" x14ac:dyDescent="0.2">
      <c r="BA1692" s="493">
        <v>46520</v>
      </c>
      <c r="BB1692" s="494">
        <v>2027</v>
      </c>
    </row>
    <row r="1693" spans="53:54" x14ac:dyDescent="0.2">
      <c r="BA1693" s="493">
        <v>46521</v>
      </c>
      <c r="BB1693" s="494">
        <v>2027</v>
      </c>
    </row>
    <row r="1694" spans="53:54" x14ac:dyDescent="0.2">
      <c r="BA1694" s="493">
        <v>46522</v>
      </c>
      <c r="BB1694" s="494">
        <v>2027</v>
      </c>
    </row>
    <row r="1695" spans="53:54" x14ac:dyDescent="0.2">
      <c r="BA1695" s="493">
        <v>46523</v>
      </c>
      <c r="BB1695" s="494">
        <v>2027</v>
      </c>
    </row>
    <row r="1696" spans="53:54" x14ac:dyDescent="0.2">
      <c r="BA1696" s="493">
        <v>46524</v>
      </c>
      <c r="BB1696" s="494">
        <v>2027</v>
      </c>
    </row>
    <row r="1697" spans="53:54" x14ac:dyDescent="0.2">
      <c r="BA1697" s="493">
        <v>46525</v>
      </c>
      <c r="BB1697" s="494">
        <v>2027</v>
      </c>
    </row>
    <row r="1698" spans="53:54" x14ac:dyDescent="0.2">
      <c r="BA1698" s="493">
        <v>46526</v>
      </c>
      <c r="BB1698" s="494">
        <v>2027</v>
      </c>
    </row>
    <row r="1699" spans="53:54" x14ac:dyDescent="0.2">
      <c r="BA1699" s="493">
        <v>46527</v>
      </c>
      <c r="BB1699" s="494">
        <v>2027</v>
      </c>
    </row>
    <row r="1700" spans="53:54" x14ac:dyDescent="0.2">
      <c r="BA1700" s="493">
        <v>46528</v>
      </c>
      <c r="BB1700" s="494">
        <v>2027</v>
      </c>
    </row>
    <row r="1701" spans="53:54" x14ac:dyDescent="0.2">
      <c r="BA1701" s="493">
        <v>46529</v>
      </c>
      <c r="BB1701" s="494">
        <v>2027</v>
      </c>
    </row>
    <row r="1702" spans="53:54" x14ac:dyDescent="0.2">
      <c r="BA1702" s="493">
        <v>46530</v>
      </c>
      <c r="BB1702" s="494">
        <v>2027</v>
      </c>
    </row>
    <row r="1703" spans="53:54" x14ac:dyDescent="0.2">
      <c r="BA1703" s="493">
        <v>46531</v>
      </c>
      <c r="BB1703" s="494">
        <v>2027</v>
      </c>
    </row>
    <row r="1704" spans="53:54" x14ac:dyDescent="0.2">
      <c r="BA1704" s="493">
        <v>46532</v>
      </c>
      <c r="BB1704" s="494">
        <v>2027</v>
      </c>
    </row>
    <row r="1705" spans="53:54" x14ac:dyDescent="0.2">
      <c r="BA1705" s="493">
        <v>46533</v>
      </c>
      <c r="BB1705" s="494">
        <v>2027</v>
      </c>
    </row>
    <row r="1706" spans="53:54" x14ac:dyDescent="0.2">
      <c r="BA1706" s="493">
        <v>46534</v>
      </c>
      <c r="BB1706" s="494">
        <v>2027</v>
      </c>
    </row>
    <row r="1707" spans="53:54" x14ac:dyDescent="0.2">
      <c r="BA1707" s="493">
        <v>46535</v>
      </c>
      <c r="BB1707" s="494">
        <v>2027</v>
      </c>
    </row>
    <row r="1708" spans="53:54" x14ac:dyDescent="0.2">
      <c r="BA1708" s="493">
        <v>46536</v>
      </c>
      <c r="BB1708" s="494">
        <v>2027</v>
      </c>
    </row>
    <row r="1709" spans="53:54" x14ac:dyDescent="0.2">
      <c r="BA1709" s="493">
        <v>46537</v>
      </c>
      <c r="BB1709" s="494">
        <v>2027</v>
      </c>
    </row>
    <row r="1710" spans="53:54" x14ac:dyDescent="0.2">
      <c r="BA1710" s="493">
        <v>46538</v>
      </c>
      <c r="BB1710" s="494">
        <v>2027</v>
      </c>
    </row>
    <row r="1711" spans="53:54" x14ac:dyDescent="0.2">
      <c r="BA1711" s="493">
        <v>46539</v>
      </c>
      <c r="BB1711" s="494">
        <v>2027</v>
      </c>
    </row>
    <row r="1712" spans="53:54" x14ac:dyDescent="0.2">
      <c r="BA1712" s="493">
        <v>46540</v>
      </c>
      <c r="BB1712" s="494">
        <v>2027</v>
      </c>
    </row>
    <row r="1713" spans="53:54" x14ac:dyDescent="0.2">
      <c r="BA1713" s="493">
        <v>46541</v>
      </c>
      <c r="BB1713" s="494">
        <v>2027</v>
      </c>
    </row>
    <row r="1714" spans="53:54" x14ac:dyDescent="0.2">
      <c r="BA1714" s="493">
        <v>46542</v>
      </c>
      <c r="BB1714" s="494">
        <v>2027</v>
      </c>
    </row>
    <row r="1715" spans="53:54" x14ac:dyDescent="0.2">
      <c r="BA1715" s="493">
        <v>46543</v>
      </c>
      <c r="BB1715" s="494">
        <v>2027</v>
      </c>
    </row>
    <row r="1716" spans="53:54" x14ac:dyDescent="0.2">
      <c r="BA1716" s="493">
        <v>46544</v>
      </c>
      <c r="BB1716" s="494">
        <v>2027</v>
      </c>
    </row>
    <row r="1717" spans="53:54" x14ac:dyDescent="0.2">
      <c r="BA1717" s="493">
        <v>46545</v>
      </c>
      <c r="BB1717" s="494">
        <v>2027</v>
      </c>
    </row>
    <row r="1718" spans="53:54" x14ac:dyDescent="0.2">
      <c r="BA1718" s="493">
        <v>46546</v>
      </c>
      <c r="BB1718" s="494">
        <v>2027</v>
      </c>
    </row>
    <row r="1719" spans="53:54" x14ac:dyDescent="0.2">
      <c r="BA1719" s="493">
        <v>46547</v>
      </c>
      <c r="BB1719" s="494">
        <v>2027</v>
      </c>
    </row>
    <row r="1720" spans="53:54" x14ac:dyDescent="0.2">
      <c r="BA1720" s="493">
        <v>46548</v>
      </c>
      <c r="BB1720" s="494">
        <v>2027</v>
      </c>
    </row>
    <row r="1721" spans="53:54" x14ac:dyDescent="0.2">
      <c r="BA1721" s="493">
        <v>46549</v>
      </c>
      <c r="BB1721" s="494">
        <v>2027</v>
      </c>
    </row>
    <row r="1722" spans="53:54" x14ac:dyDescent="0.2">
      <c r="BA1722" s="493">
        <v>46550</v>
      </c>
      <c r="BB1722" s="494">
        <v>2027</v>
      </c>
    </row>
    <row r="1723" spans="53:54" x14ac:dyDescent="0.2">
      <c r="BA1723" s="493">
        <v>46551</v>
      </c>
      <c r="BB1723" s="494">
        <v>2027</v>
      </c>
    </row>
    <row r="1724" spans="53:54" x14ac:dyDescent="0.2">
      <c r="BA1724" s="493">
        <v>46552</v>
      </c>
      <c r="BB1724" s="494">
        <v>2027</v>
      </c>
    </row>
    <row r="1725" spans="53:54" x14ac:dyDescent="0.2">
      <c r="BA1725" s="493">
        <v>46553</v>
      </c>
      <c r="BB1725" s="494">
        <v>2027</v>
      </c>
    </row>
    <row r="1726" spans="53:54" x14ac:dyDescent="0.2">
      <c r="BA1726" s="493">
        <v>46554</v>
      </c>
      <c r="BB1726" s="494">
        <v>2027</v>
      </c>
    </row>
    <row r="1727" spans="53:54" x14ac:dyDescent="0.2">
      <c r="BA1727" s="493">
        <v>46555</v>
      </c>
      <c r="BB1727" s="494">
        <v>2027</v>
      </c>
    </row>
    <row r="1728" spans="53:54" x14ac:dyDescent="0.2">
      <c r="BA1728" s="493">
        <v>46556</v>
      </c>
      <c r="BB1728" s="494">
        <v>2027</v>
      </c>
    </row>
    <row r="1729" spans="53:54" x14ac:dyDescent="0.2">
      <c r="BA1729" s="493">
        <v>46557</v>
      </c>
      <c r="BB1729" s="494">
        <v>2027</v>
      </c>
    </row>
    <row r="1730" spans="53:54" x14ac:dyDescent="0.2">
      <c r="BA1730" s="493">
        <v>46558</v>
      </c>
      <c r="BB1730" s="494">
        <v>2027</v>
      </c>
    </row>
    <row r="1731" spans="53:54" x14ac:dyDescent="0.2">
      <c r="BA1731" s="493">
        <v>46559</v>
      </c>
      <c r="BB1731" s="494">
        <v>2027</v>
      </c>
    </row>
    <row r="1732" spans="53:54" x14ac:dyDescent="0.2">
      <c r="BA1732" s="493">
        <v>46560</v>
      </c>
      <c r="BB1732" s="494">
        <v>2027</v>
      </c>
    </row>
    <row r="1733" spans="53:54" x14ac:dyDescent="0.2">
      <c r="BA1733" s="493">
        <v>46561</v>
      </c>
      <c r="BB1733" s="494">
        <v>2027</v>
      </c>
    </row>
    <row r="1734" spans="53:54" x14ac:dyDescent="0.2">
      <c r="BA1734" s="493">
        <v>46562</v>
      </c>
      <c r="BB1734" s="494">
        <v>2027</v>
      </c>
    </row>
    <row r="1735" spans="53:54" x14ac:dyDescent="0.2">
      <c r="BA1735" s="493">
        <v>46563</v>
      </c>
      <c r="BB1735" s="494">
        <v>2027</v>
      </c>
    </row>
    <row r="1736" spans="53:54" x14ac:dyDescent="0.2">
      <c r="BA1736" s="493">
        <v>46564</v>
      </c>
      <c r="BB1736" s="494">
        <v>2027</v>
      </c>
    </row>
    <row r="1737" spans="53:54" x14ac:dyDescent="0.2">
      <c r="BA1737" s="493">
        <v>46565</v>
      </c>
      <c r="BB1737" s="494">
        <v>2027</v>
      </c>
    </row>
    <row r="1738" spans="53:54" x14ac:dyDescent="0.2">
      <c r="BA1738" s="493">
        <v>46566</v>
      </c>
      <c r="BB1738" s="494">
        <v>2027</v>
      </c>
    </row>
    <row r="1739" spans="53:54" x14ac:dyDescent="0.2">
      <c r="BA1739" s="493">
        <v>46567</v>
      </c>
      <c r="BB1739" s="494">
        <v>2027</v>
      </c>
    </row>
    <row r="1740" spans="53:54" x14ac:dyDescent="0.2">
      <c r="BA1740" s="493">
        <v>46568</v>
      </c>
      <c r="BB1740" s="494">
        <v>2027</v>
      </c>
    </row>
    <row r="1741" spans="53:54" x14ac:dyDescent="0.2">
      <c r="BA1741" s="493">
        <v>46569</v>
      </c>
      <c r="BB1741" s="494">
        <v>2027</v>
      </c>
    </row>
    <row r="1742" spans="53:54" x14ac:dyDescent="0.2">
      <c r="BA1742" s="493">
        <v>46570</v>
      </c>
      <c r="BB1742" s="494">
        <v>2027</v>
      </c>
    </row>
    <row r="1743" spans="53:54" x14ac:dyDescent="0.2">
      <c r="BA1743" s="493">
        <v>46571</v>
      </c>
      <c r="BB1743" s="494">
        <v>2027</v>
      </c>
    </row>
    <row r="1744" spans="53:54" x14ac:dyDescent="0.2">
      <c r="BA1744" s="493">
        <v>46572</v>
      </c>
      <c r="BB1744" s="494">
        <v>2027</v>
      </c>
    </row>
    <row r="1745" spans="53:54" x14ac:dyDescent="0.2">
      <c r="BA1745" s="493">
        <v>46573</v>
      </c>
      <c r="BB1745" s="494">
        <v>2027</v>
      </c>
    </row>
    <row r="1746" spans="53:54" x14ac:dyDescent="0.2">
      <c r="BA1746" s="493">
        <v>46574</v>
      </c>
      <c r="BB1746" s="494">
        <v>2027</v>
      </c>
    </row>
    <row r="1747" spans="53:54" x14ac:dyDescent="0.2">
      <c r="BA1747" s="493">
        <v>46575</v>
      </c>
      <c r="BB1747" s="494">
        <v>2027</v>
      </c>
    </row>
    <row r="1748" spans="53:54" x14ac:dyDescent="0.2">
      <c r="BA1748" s="493">
        <v>46576</v>
      </c>
      <c r="BB1748" s="494">
        <v>2027</v>
      </c>
    </row>
    <row r="1749" spans="53:54" x14ac:dyDescent="0.2">
      <c r="BA1749" s="493">
        <v>46577</v>
      </c>
      <c r="BB1749" s="494">
        <v>2027</v>
      </c>
    </row>
    <row r="1750" spans="53:54" x14ac:dyDescent="0.2">
      <c r="BA1750" s="493">
        <v>46578</v>
      </c>
      <c r="BB1750" s="494">
        <v>2027</v>
      </c>
    </row>
    <row r="1751" spans="53:54" x14ac:dyDescent="0.2">
      <c r="BA1751" s="493">
        <v>46579</v>
      </c>
      <c r="BB1751" s="494">
        <v>2027</v>
      </c>
    </row>
    <row r="1752" spans="53:54" x14ac:dyDescent="0.2">
      <c r="BA1752" s="493">
        <v>46580</v>
      </c>
      <c r="BB1752" s="494">
        <v>2027</v>
      </c>
    </row>
    <row r="1753" spans="53:54" x14ac:dyDescent="0.2">
      <c r="BA1753" s="493">
        <v>46581</v>
      </c>
      <c r="BB1753" s="494">
        <v>2027</v>
      </c>
    </row>
    <row r="1754" spans="53:54" x14ac:dyDescent="0.2">
      <c r="BA1754" s="493">
        <v>46582</v>
      </c>
      <c r="BB1754" s="494">
        <v>2027</v>
      </c>
    </row>
    <row r="1755" spans="53:54" x14ac:dyDescent="0.2">
      <c r="BA1755" s="493">
        <v>46583</v>
      </c>
      <c r="BB1755" s="494">
        <v>2027</v>
      </c>
    </row>
    <row r="1756" spans="53:54" x14ac:dyDescent="0.2">
      <c r="BA1756" s="493">
        <v>46584</v>
      </c>
      <c r="BB1756" s="494">
        <v>2027</v>
      </c>
    </row>
    <row r="1757" spans="53:54" x14ac:dyDescent="0.2">
      <c r="BA1757" s="493">
        <v>46585</v>
      </c>
      <c r="BB1757" s="494">
        <v>2027</v>
      </c>
    </row>
    <row r="1758" spans="53:54" x14ac:dyDescent="0.2">
      <c r="BA1758" s="493">
        <v>46586</v>
      </c>
      <c r="BB1758" s="494">
        <v>2027</v>
      </c>
    </row>
    <row r="1759" spans="53:54" x14ac:dyDescent="0.2">
      <c r="BA1759" s="493">
        <v>46587</v>
      </c>
      <c r="BB1759" s="494">
        <v>2027</v>
      </c>
    </row>
    <row r="1760" spans="53:54" x14ac:dyDescent="0.2">
      <c r="BA1760" s="493">
        <v>46588</v>
      </c>
      <c r="BB1760" s="494">
        <v>2027</v>
      </c>
    </row>
    <row r="1761" spans="53:54" x14ac:dyDescent="0.2">
      <c r="BA1761" s="493">
        <v>46589</v>
      </c>
      <c r="BB1761" s="494">
        <v>2027</v>
      </c>
    </row>
    <row r="1762" spans="53:54" x14ac:dyDescent="0.2">
      <c r="BA1762" s="493">
        <v>46590</v>
      </c>
      <c r="BB1762" s="494">
        <v>2027</v>
      </c>
    </row>
    <row r="1763" spans="53:54" x14ac:dyDescent="0.2">
      <c r="BA1763" s="493">
        <v>46591</v>
      </c>
      <c r="BB1763" s="494">
        <v>2027</v>
      </c>
    </row>
    <row r="1764" spans="53:54" x14ac:dyDescent="0.2">
      <c r="BA1764" s="493">
        <v>46592</v>
      </c>
      <c r="BB1764" s="494">
        <v>2027</v>
      </c>
    </row>
    <row r="1765" spans="53:54" x14ac:dyDescent="0.2">
      <c r="BA1765" s="493">
        <v>46593</v>
      </c>
      <c r="BB1765" s="494">
        <v>2027</v>
      </c>
    </row>
    <row r="1766" spans="53:54" x14ac:dyDescent="0.2">
      <c r="BA1766" s="493">
        <v>46594</v>
      </c>
      <c r="BB1766" s="494">
        <v>2027</v>
      </c>
    </row>
    <row r="1767" spans="53:54" x14ac:dyDescent="0.2">
      <c r="BA1767" s="493">
        <v>46595</v>
      </c>
      <c r="BB1767" s="494">
        <v>2027</v>
      </c>
    </row>
    <row r="1768" spans="53:54" x14ac:dyDescent="0.2">
      <c r="BA1768" s="493">
        <v>46596</v>
      </c>
      <c r="BB1768" s="494">
        <v>2027</v>
      </c>
    </row>
    <row r="1769" spans="53:54" x14ac:dyDescent="0.2">
      <c r="BA1769" s="493">
        <v>46597</v>
      </c>
      <c r="BB1769" s="494">
        <v>2027</v>
      </c>
    </row>
    <row r="1770" spans="53:54" x14ac:dyDescent="0.2">
      <c r="BA1770" s="493">
        <v>46598</v>
      </c>
      <c r="BB1770" s="494">
        <v>2027</v>
      </c>
    </row>
    <row r="1771" spans="53:54" x14ac:dyDescent="0.2">
      <c r="BA1771" s="493">
        <v>46599</v>
      </c>
      <c r="BB1771" s="494">
        <v>2027</v>
      </c>
    </row>
    <row r="1772" spans="53:54" x14ac:dyDescent="0.2">
      <c r="BA1772" s="493">
        <v>46600</v>
      </c>
      <c r="BB1772" s="494">
        <v>2027</v>
      </c>
    </row>
    <row r="1773" spans="53:54" x14ac:dyDescent="0.2">
      <c r="BA1773" s="493">
        <v>46601</v>
      </c>
      <c r="BB1773" s="494">
        <v>2027</v>
      </c>
    </row>
    <row r="1774" spans="53:54" x14ac:dyDescent="0.2">
      <c r="BA1774" s="493">
        <v>46602</v>
      </c>
      <c r="BB1774" s="494">
        <v>2027</v>
      </c>
    </row>
    <row r="1775" spans="53:54" x14ac:dyDescent="0.2">
      <c r="BA1775" s="493">
        <v>46603</v>
      </c>
      <c r="BB1775" s="494">
        <v>2027</v>
      </c>
    </row>
    <row r="1776" spans="53:54" x14ac:dyDescent="0.2">
      <c r="BA1776" s="493">
        <v>46604</v>
      </c>
      <c r="BB1776" s="494">
        <v>2027</v>
      </c>
    </row>
    <row r="1777" spans="53:54" x14ac:dyDescent="0.2">
      <c r="BA1777" s="493">
        <v>46605</v>
      </c>
      <c r="BB1777" s="494">
        <v>2027</v>
      </c>
    </row>
    <row r="1778" spans="53:54" x14ac:dyDescent="0.2">
      <c r="BA1778" s="493">
        <v>46606</v>
      </c>
      <c r="BB1778" s="494">
        <v>2027</v>
      </c>
    </row>
    <row r="1779" spans="53:54" x14ac:dyDescent="0.2">
      <c r="BA1779" s="493">
        <v>46607</v>
      </c>
      <c r="BB1779" s="494">
        <v>2027</v>
      </c>
    </row>
    <row r="1780" spans="53:54" x14ac:dyDescent="0.2">
      <c r="BA1780" s="493">
        <v>46608</v>
      </c>
      <c r="BB1780" s="494">
        <v>2027</v>
      </c>
    </row>
    <row r="1781" spans="53:54" x14ac:dyDescent="0.2">
      <c r="BA1781" s="493">
        <v>46609</v>
      </c>
      <c r="BB1781" s="494">
        <v>2027</v>
      </c>
    </row>
    <row r="1782" spans="53:54" x14ac:dyDescent="0.2">
      <c r="BA1782" s="493">
        <v>46610</v>
      </c>
      <c r="BB1782" s="494">
        <v>2027</v>
      </c>
    </row>
    <row r="1783" spans="53:54" x14ac:dyDescent="0.2">
      <c r="BA1783" s="493">
        <v>46611</v>
      </c>
      <c r="BB1783" s="494">
        <v>2027</v>
      </c>
    </row>
    <row r="1784" spans="53:54" x14ac:dyDescent="0.2">
      <c r="BA1784" s="493">
        <v>46612</v>
      </c>
      <c r="BB1784" s="494">
        <v>2027</v>
      </c>
    </row>
    <row r="1785" spans="53:54" x14ac:dyDescent="0.2">
      <c r="BA1785" s="493">
        <v>46613</v>
      </c>
      <c r="BB1785" s="494">
        <v>2027</v>
      </c>
    </row>
    <row r="1786" spans="53:54" x14ac:dyDescent="0.2">
      <c r="BA1786" s="493">
        <v>46614</v>
      </c>
      <c r="BB1786" s="494">
        <v>2027</v>
      </c>
    </row>
    <row r="1787" spans="53:54" x14ac:dyDescent="0.2">
      <c r="BA1787" s="493">
        <v>46615</v>
      </c>
      <c r="BB1787" s="494">
        <v>2027</v>
      </c>
    </row>
    <row r="1788" spans="53:54" x14ac:dyDescent="0.2">
      <c r="BA1788" s="493">
        <v>46616</v>
      </c>
      <c r="BB1788" s="494">
        <v>2027</v>
      </c>
    </row>
    <row r="1789" spans="53:54" x14ac:dyDescent="0.2">
      <c r="BA1789" s="493">
        <v>46617</v>
      </c>
      <c r="BB1789" s="494">
        <v>2027</v>
      </c>
    </row>
    <row r="1790" spans="53:54" x14ac:dyDescent="0.2">
      <c r="BA1790" s="493">
        <v>46618</v>
      </c>
      <c r="BB1790" s="494">
        <v>2027</v>
      </c>
    </row>
    <row r="1791" spans="53:54" x14ac:dyDescent="0.2">
      <c r="BA1791" s="493">
        <v>46619</v>
      </c>
      <c r="BB1791" s="494">
        <v>2027</v>
      </c>
    </row>
    <row r="1792" spans="53:54" x14ac:dyDescent="0.2">
      <c r="BA1792" s="493">
        <v>46620</v>
      </c>
      <c r="BB1792" s="494">
        <v>2027</v>
      </c>
    </row>
    <row r="1793" spans="53:54" x14ac:dyDescent="0.2">
      <c r="BA1793" s="493">
        <v>46621</v>
      </c>
      <c r="BB1793" s="494">
        <v>2027</v>
      </c>
    </row>
    <row r="1794" spans="53:54" x14ac:dyDescent="0.2">
      <c r="BA1794" s="493">
        <v>46622</v>
      </c>
      <c r="BB1794" s="494">
        <v>2027</v>
      </c>
    </row>
    <row r="1795" spans="53:54" x14ac:dyDescent="0.2">
      <c r="BA1795" s="493">
        <v>46623</v>
      </c>
      <c r="BB1795" s="494">
        <v>2027</v>
      </c>
    </row>
    <row r="1796" spans="53:54" x14ac:dyDescent="0.2">
      <c r="BA1796" s="493">
        <v>46624</v>
      </c>
      <c r="BB1796" s="494">
        <v>2027</v>
      </c>
    </row>
    <row r="1797" spans="53:54" x14ac:dyDescent="0.2">
      <c r="BA1797" s="493">
        <v>46625</v>
      </c>
      <c r="BB1797" s="494">
        <v>2027</v>
      </c>
    </row>
    <row r="1798" spans="53:54" x14ac:dyDescent="0.2">
      <c r="BA1798" s="493">
        <v>46626</v>
      </c>
      <c r="BB1798" s="494">
        <v>2027</v>
      </c>
    </row>
    <row r="1799" spans="53:54" x14ac:dyDescent="0.2">
      <c r="BA1799" s="493">
        <v>46627</v>
      </c>
      <c r="BB1799" s="494">
        <v>2027</v>
      </c>
    </row>
    <row r="1800" spans="53:54" x14ac:dyDescent="0.2">
      <c r="BA1800" s="493">
        <v>46628</v>
      </c>
      <c r="BB1800" s="494">
        <v>2027</v>
      </c>
    </row>
    <row r="1801" spans="53:54" x14ac:dyDescent="0.2">
      <c r="BA1801" s="493">
        <v>46629</v>
      </c>
      <c r="BB1801" s="494">
        <v>2027</v>
      </c>
    </row>
    <row r="1802" spans="53:54" x14ac:dyDescent="0.2">
      <c r="BA1802" s="493">
        <v>46630</v>
      </c>
      <c r="BB1802" s="494">
        <v>2027</v>
      </c>
    </row>
    <row r="1803" spans="53:54" x14ac:dyDescent="0.2">
      <c r="BA1803" s="493">
        <v>46631</v>
      </c>
      <c r="BB1803" s="494">
        <v>2027</v>
      </c>
    </row>
    <row r="1804" spans="53:54" x14ac:dyDescent="0.2">
      <c r="BA1804" s="493">
        <v>46632</v>
      </c>
      <c r="BB1804" s="494">
        <v>2027</v>
      </c>
    </row>
    <row r="1805" spans="53:54" x14ac:dyDescent="0.2">
      <c r="BA1805" s="493">
        <v>46633</v>
      </c>
      <c r="BB1805" s="494">
        <v>2027</v>
      </c>
    </row>
    <row r="1806" spans="53:54" x14ac:dyDescent="0.2">
      <c r="BA1806" s="493">
        <v>46634</v>
      </c>
      <c r="BB1806" s="494">
        <v>2027</v>
      </c>
    </row>
    <row r="1807" spans="53:54" x14ac:dyDescent="0.2">
      <c r="BA1807" s="493">
        <v>46635</v>
      </c>
      <c r="BB1807" s="494">
        <v>2027</v>
      </c>
    </row>
    <row r="1808" spans="53:54" x14ac:dyDescent="0.2">
      <c r="BA1808" s="493">
        <v>46636</v>
      </c>
      <c r="BB1808" s="494">
        <v>2027</v>
      </c>
    </row>
    <row r="1809" spans="53:54" x14ac:dyDescent="0.2">
      <c r="BA1809" s="493">
        <v>46637</v>
      </c>
      <c r="BB1809" s="494">
        <v>2027</v>
      </c>
    </row>
    <row r="1810" spans="53:54" x14ac:dyDescent="0.2">
      <c r="BA1810" s="493">
        <v>46638</v>
      </c>
      <c r="BB1810" s="494">
        <v>2027</v>
      </c>
    </row>
    <row r="1811" spans="53:54" x14ac:dyDescent="0.2">
      <c r="BA1811" s="493">
        <v>46639</v>
      </c>
      <c r="BB1811" s="494">
        <v>2027</v>
      </c>
    </row>
    <row r="1812" spans="53:54" x14ac:dyDescent="0.2">
      <c r="BA1812" s="493">
        <v>46640</v>
      </c>
      <c r="BB1812" s="494">
        <v>2027</v>
      </c>
    </row>
    <row r="1813" spans="53:54" x14ac:dyDescent="0.2">
      <c r="BA1813" s="493">
        <v>46641</v>
      </c>
      <c r="BB1813" s="494">
        <v>2027</v>
      </c>
    </row>
    <row r="1814" spans="53:54" x14ac:dyDescent="0.2">
      <c r="BA1814" s="493">
        <v>46642</v>
      </c>
      <c r="BB1814" s="494">
        <v>2027</v>
      </c>
    </row>
    <row r="1815" spans="53:54" x14ac:dyDescent="0.2">
      <c r="BA1815" s="493">
        <v>46643</v>
      </c>
      <c r="BB1815" s="494">
        <v>2027</v>
      </c>
    </row>
    <row r="1816" spans="53:54" x14ac:dyDescent="0.2">
      <c r="BA1816" s="493">
        <v>46644</v>
      </c>
      <c r="BB1816" s="494">
        <v>2027</v>
      </c>
    </row>
    <row r="1817" spans="53:54" x14ac:dyDescent="0.2">
      <c r="BA1817" s="493">
        <v>46645</v>
      </c>
      <c r="BB1817" s="494">
        <v>2027</v>
      </c>
    </row>
    <row r="1818" spans="53:54" x14ac:dyDescent="0.2">
      <c r="BA1818" s="493">
        <v>46646</v>
      </c>
      <c r="BB1818" s="494">
        <v>2027</v>
      </c>
    </row>
    <row r="1819" spans="53:54" x14ac:dyDescent="0.2">
      <c r="BA1819" s="493">
        <v>46647</v>
      </c>
      <c r="BB1819" s="494">
        <v>2027</v>
      </c>
    </row>
    <row r="1820" spans="53:54" x14ac:dyDescent="0.2">
      <c r="BA1820" s="493">
        <v>46648</v>
      </c>
      <c r="BB1820" s="494">
        <v>2027</v>
      </c>
    </row>
    <row r="1821" spans="53:54" x14ac:dyDescent="0.2">
      <c r="BA1821" s="493">
        <v>46649</v>
      </c>
      <c r="BB1821" s="494">
        <v>2027</v>
      </c>
    </row>
    <row r="1822" spans="53:54" x14ac:dyDescent="0.2">
      <c r="BA1822" s="493">
        <v>46650</v>
      </c>
      <c r="BB1822" s="494">
        <v>2027</v>
      </c>
    </row>
    <row r="1823" spans="53:54" x14ac:dyDescent="0.2">
      <c r="BA1823" s="493">
        <v>46651</v>
      </c>
      <c r="BB1823" s="494">
        <v>2027</v>
      </c>
    </row>
    <row r="1824" spans="53:54" x14ac:dyDescent="0.2">
      <c r="BA1824" s="493">
        <v>46652</v>
      </c>
      <c r="BB1824" s="494">
        <v>2027</v>
      </c>
    </row>
    <row r="1825" spans="53:54" x14ac:dyDescent="0.2">
      <c r="BA1825" s="493">
        <v>46653</v>
      </c>
      <c r="BB1825" s="494">
        <v>2027</v>
      </c>
    </row>
    <row r="1826" spans="53:54" x14ac:dyDescent="0.2">
      <c r="BA1826" s="493">
        <v>46654</v>
      </c>
      <c r="BB1826" s="494">
        <v>2027</v>
      </c>
    </row>
    <row r="1827" spans="53:54" x14ac:dyDescent="0.2">
      <c r="BA1827" s="493">
        <v>46655</v>
      </c>
      <c r="BB1827" s="494">
        <v>2027</v>
      </c>
    </row>
    <row r="1828" spans="53:54" x14ac:dyDescent="0.2">
      <c r="BA1828" s="493">
        <v>46656</v>
      </c>
      <c r="BB1828" s="494">
        <v>2027</v>
      </c>
    </row>
    <row r="1829" spans="53:54" x14ac:dyDescent="0.2">
      <c r="BA1829" s="493">
        <v>46657</v>
      </c>
      <c r="BB1829" s="494">
        <v>2027</v>
      </c>
    </row>
    <row r="1830" spans="53:54" x14ac:dyDescent="0.2">
      <c r="BA1830" s="493">
        <v>46658</v>
      </c>
      <c r="BB1830" s="494">
        <v>2027</v>
      </c>
    </row>
    <row r="1831" spans="53:54" x14ac:dyDescent="0.2">
      <c r="BA1831" s="493">
        <v>46659</v>
      </c>
      <c r="BB1831" s="494">
        <v>2027</v>
      </c>
    </row>
    <row r="1832" spans="53:54" x14ac:dyDescent="0.2">
      <c r="BA1832" s="493">
        <v>46660</v>
      </c>
      <c r="BB1832" s="494">
        <v>2027</v>
      </c>
    </row>
    <row r="1833" spans="53:54" x14ac:dyDescent="0.2">
      <c r="BA1833" s="493">
        <v>46661</v>
      </c>
      <c r="BB1833" s="494">
        <v>2028</v>
      </c>
    </row>
    <row r="1834" spans="53:54" x14ac:dyDescent="0.2">
      <c r="BA1834" s="493">
        <v>46662</v>
      </c>
      <c r="BB1834" s="494">
        <v>2028</v>
      </c>
    </row>
    <row r="1835" spans="53:54" x14ac:dyDescent="0.2">
      <c r="BA1835" s="493">
        <v>46663</v>
      </c>
      <c r="BB1835" s="494">
        <v>2028</v>
      </c>
    </row>
    <row r="1836" spans="53:54" x14ac:dyDescent="0.2">
      <c r="BA1836" s="493">
        <v>46664</v>
      </c>
      <c r="BB1836" s="494">
        <v>2028</v>
      </c>
    </row>
    <row r="1837" spans="53:54" x14ac:dyDescent="0.2">
      <c r="BA1837" s="493">
        <v>46665</v>
      </c>
      <c r="BB1837" s="494">
        <v>2028</v>
      </c>
    </row>
    <row r="1838" spans="53:54" x14ac:dyDescent="0.2">
      <c r="BA1838" s="493">
        <v>46666</v>
      </c>
      <c r="BB1838" s="494">
        <v>2028</v>
      </c>
    </row>
    <row r="1839" spans="53:54" x14ac:dyDescent="0.2">
      <c r="BA1839" s="493">
        <v>46667</v>
      </c>
      <c r="BB1839" s="494">
        <v>2028</v>
      </c>
    </row>
    <row r="1840" spans="53:54" x14ac:dyDescent="0.2">
      <c r="BA1840" s="493">
        <v>46668</v>
      </c>
      <c r="BB1840" s="494">
        <v>2028</v>
      </c>
    </row>
    <row r="1841" spans="53:54" x14ac:dyDescent="0.2">
      <c r="BA1841" s="493">
        <v>46669</v>
      </c>
      <c r="BB1841" s="494">
        <v>2028</v>
      </c>
    </row>
    <row r="1842" spans="53:54" x14ac:dyDescent="0.2">
      <c r="BA1842" s="493">
        <v>46670</v>
      </c>
      <c r="BB1842" s="494">
        <v>2028</v>
      </c>
    </row>
    <row r="1843" spans="53:54" x14ac:dyDescent="0.2">
      <c r="BA1843" s="493">
        <v>46671</v>
      </c>
      <c r="BB1843" s="494">
        <v>2028</v>
      </c>
    </row>
    <row r="1844" spans="53:54" x14ac:dyDescent="0.2">
      <c r="BA1844" s="493">
        <v>46672</v>
      </c>
      <c r="BB1844" s="494">
        <v>2028</v>
      </c>
    </row>
    <row r="1845" spans="53:54" x14ac:dyDescent="0.2">
      <c r="BA1845" s="493">
        <v>46673</v>
      </c>
      <c r="BB1845" s="494">
        <v>2028</v>
      </c>
    </row>
    <row r="1846" spans="53:54" x14ac:dyDescent="0.2">
      <c r="BA1846" s="493">
        <v>46674</v>
      </c>
      <c r="BB1846" s="494">
        <v>2028</v>
      </c>
    </row>
    <row r="1847" spans="53:54" x14ac:dyDescent="0.2">
      <c r="BA1847" s="493">
        <v>46675</v>
      </c>
      <c r="BB1847" s="494">
        <v>2028</v>
      </c>
    </row>
    <row r="1848" spans="53:54" x14ac:dyDescent="0.2">
      <c r="BA1848" s="493">
        <v>46676</v>
      </c>
      <c r="BB1848" s="494">
        <v>2028</v>
      </c>
    </row>
    <row r="1849" spans="53:54" x14ac:dyDescent="0.2">
      <c r="BA1849" s="493">
        <v>46677</v>
      </c>
      <c r="BB1849" s="494">
        <v>2028</v>
      </c>
    </row>
    <row r="1850" spans="53:54" x14ac:dyDescent="0.2">
      <c r="BA1850" s="493">
        <v>46678</v>
      </c>
      <c r="BB1850" s="494">
        <v>2028</v>
      </c>
    </row>
    <row r="1851" spans="53:54" x14ac:dyDescent="0.2">
      <c r="BA1851" s="493">
        <v>46679</v>
      </c>
      <c r="BB1851" s="494">
        <v>2028</v>
      </c>
    </row>
    <row r="1852" spans="53:54" x14ac:dyDescent="0.2">
      <c r="BA1852" s="493">
        <v>46680</v>
      </c>
      <c r="BB1852" s="494">
        <v>2028</v>
      </c>
    </row>
    <row r="1853" spans="53:54" x14ac:dyDescent="0.2">
      <c r="BA1853" s="493">
        <v>46681</v>
      </c>
      <c r="BB1853" s="494">
        <v>2028</v>
      </c>
    </row>
    <row r="1854" spans="53:54" x14ac:dyDescent="0.2">
      <c r="BA1854" s="493">
        <v>46682</v>
      </c>
      <c r="BB1854" s="494">
        <v>2028</v>
      </c>
    </row>
    <row r="1855" spans="53:54" x14ac:dyDescent="0.2">
      <c r="BA1855" s="493">
        <v>46683</v>
      </c>
      <c r="BB1855" s="494">
        <v>2028</v>
      </c>
    </row>
    <row r="1856" spans="53:54" x14ac:dyDescent="0.2">
      <c r="BA1856" s="493">
        <v>46684</v>
      </c>
      <c r="BB1856" s="494">
        <v>2028</v>
      </c>
    </row>
    <row r="1857" spans="53:54" x14ac:dyDescent="0.2">
      <c r="BA1857" s="493">
        <v>46685</v>
      </c>
      <c r="BB1857" s="494">
        <v>2028</v>
      </c>
    </row>
    <row r="1858" spans="53:54" x14ac:dyDescent="0.2">
      <c r="BA1858" s="493">
        <v>46686</v>
      </c>
      <c r="BB1858" s="494">
        <v>2028</v>
      </c>
    </row>
    <row r="1859" spans="53:54" x14ac:dyDescent="0.2">
      <c r="BA1859" s="493">
        <v>46687</v>
      </c>
      <c r="BB1859" s="494">
        <v>2028</v>
      </c>
    </row>
    <row r="1860" spans="53:54" x14ac:dyDescent="0.2">
      <c r="BA1860" s="493">
        <v>46688</v>
      </c>
      <c r="BB1860" s="494">
        <v>2028</v>
      </c>
    </row>
    <row r="1861" spans="53:54" x14ac:dyDescent="0.2">
      <c r="BA1861" s="493">
        <v>46689</v>
      </c>
      <c r="BB1861" s="494">
        <v>2028</v>
      </c>
    </row>
    <row r="1862" spans="53:54" x14ac:dyDescent="0.2">
      <c r="BA1862" s="493">
        <v>46690</v>
      </c>
      <c r="BB1862" s="494">
        <v>2028</v>
      </c>
    </row>
    <row r="1863" spans="53:54" x14ac:dyDescent="0.2">
      <c r="BA1863" s="493">
        <v>46691</v>
      </c>
      <c r="BB1863" s="494">
        <v>2028</v>
      </c>
    </row>
    <row r="1864" spans="53:54" x14ac:dyDescent="0.2">
      <c r="BA1864" s="493">
        <v>46692</v>
      </c>
      <c r="BB1864" s="494">
        <v>2028</v>
      </c>
    </row>
    <row r="1865" spans="53:54" x14ac:dyDescent="0.2">
      <c r="BA1865" s="493">
        <v>46693</v>
      </c>
      <c r="BB1865" s="494">
        <v>2028</v>
      </c>
    </row>
    <row r="1866" spans="53:54" x14ac:dyDescent="0.2">
      <c r="BA1866" s="493">
        <v>46694</v>
      </c>
      <c r="BB1866" s="494">
        <v>2028</v>
      </c>
    </row>
    <row r="1867" spans="53:54" x14ac:dyDescent="0.2">
      <c r="BA1867" s="493">
        <v>46695</v>
      </c>
      <c r="BB1867" s="494">
        <v>2028</v>
      </c>
    </row>
    <row r="1868" spans="53:54" x14ac:dyDescent="0.2">
      <c r="BA1868" s="493">
        <v>46696</v>
      </c>
      <c r="BB1868" s="494">
        <v>2028</v>
      </c>
    </row>
    <row r="1869" spans="53:54" x14ac:dyDescent="0.2">
      <c r="BA1869" s="493">
        <v>46697</v>
      </c>
      <c r="BB1869" s="494">
        <v>2028</v>
      </c>
    </row>
    <row r="1870" spans="53:54" x14ac:dyDescent="0.2">
      <c r="BA1870" s="493">
        <v>46698</v>
      </c>
      <c r="BB1870" s="494">
        <v>2028</v>
      </c>
    </row>
    <row r="1871" spans="53:54" x14ac:dyDescent="0.2">
      <c r="BA1871" s="493">
        <v>46699</v>
      </c>
      <c r="BB1871" s="494">
        <v>2028</v>
      </c>
    </row>
    <row r="1872" spans="53:54" x14ac:dyDescent="0.2">
      <c r="BA1872" s="493">
        <v>46700</v>
      </c>
      <c r="BB1872" s="494">
        <v>2028</v>
      </c>
    </row>
    <row r="1873" spans="53:54" x14ac:dyDescent="0.2">
      <c r="BA1873" s="493">
        <v>46701</v>
      </c>
      <c r="BB1873" s="494">
        <v>2028</v>
      </c>
    </row>
    <row r="1874" spans="53:54" x14ac:dyDescent="0.2">
      <c r="BA1874" s="493">
        <v>46702</v>
      </c>
      <c r="BB1874" s="494">
        <v>2028</v>
      </c>
    </row>
    <row r="1875" spans="53:54" x14ac:dyDescent="0.2">
      <c r="BA1875" s="493">
        <v>46703</v>
      </c>
      <c r="BB1875" s="494">
        <v>2028</v>
      </c>
    </row>
    <row r="1876" spans="53:54" x14ac:dyDescent="0.2">
      <c r="BA1876" s="493">
        <v>46704</v>
      </c>
      <c r="BB1876" s="494">
        <v>2028</v>
      </c>
    </row>
    <row r="1877" spans="53:54" x14ac:dyDescent="0.2">
      <c r="BA1877" s="493">
        <v>46705</v>
      </c>
      <c r="BB1877" s="494">
        <v>2028</v>
      </c>
    </row>
    <row r="1878" spans="53:54" x14ac:dyDescent="0.2">
      <c r="BA1878" s="493">
        <v>46706</v>
      </c>
      <c r="BB1878" s="494">
        <v>2028</v>
      </c>
    </row>
    <row r="1879" spans="53:54" x14ac:dyDescent="0.2">
      <c r="BA1879" s="493">
        <v>46707</v>
      </c>
      <c r="BB1879" s="494">
        <v>2028</v>
      </c>
    </row>
    <row r="1880" spans="53:54" x14ac:dyDescent="0.2">
      <c r="BA1880" s="493">
        <v>46708</v>
      </c>
      <c r="BB1880" s="494">
        <v>2028</v>
      </c>
    </row>
    <row r="1881" spans="53:54" x14ac:dyDescent="0.2">
      <c r="BA1881" s="493">
        <v>46709</v>
      </c>
      <c r="BB1881" s="494">
        <v>2028</v>
      </c>
    </row>
    <row r="1882" spans="53:54" x14ac:dyDescent="0.2">
      <c r="BA1882" s="493">
        <v>46710</v>
      </c>
      <c r="BB1882" s="494">
        <v>2028</v>
      </c>
    </row>
    <row r="1883" spans="53:54" x14ac:dyDescent="0.2">
      <c r="BA1883" s="493">
        <v>46711</v>
      </c>
      <c r="BB1883" s="494">
        <v>2028</v>
      </c>
    </row>
    <row r="1884" spans="53:54" x14ac:dyDescent="0.2">
      <c r="BA1884" s="493">
        <v>46712</v>
      </c>
      <c r="BB1884" s="494">
        <v>2028</v>
      </c>
    </row>
    <row r="1885" spans="53:54" x14ac:dyDescent="0.2">
      <c r="BA1885" s="493">
        <v>46713</v>
      </c>
      <c r="BB1885" s="494">
        <v>2028</v>
      </c>
    </row>
    <row r="1886" spans="53:54" x14ac:dyDescent="0.2">
      <c r="BA1886" s="493">
        <v>46714</v>
      </c>
      <c r="BB1886" s="494">
        <v>2028</v>
      </c>
    </row>
    <row r="1887" spans="53:54" x14ac:dyDescent="0.2">
      <c r="BA1887" s="493">
        <v>46715</v>
      </c>
      <c r="BB1887" s="494">
        <v>2028</v>
      </c>
    </row>
    <row r="1888" spans="53:54" x14ac:dyDescent="0.2">
      <c r="BA1888" s="493">
        <v>46716</v>
      </c>
      <c r="BB1888" s="494">
        <v>2028</v>
      </c>
    </row>
    <row r="1889" spans="53:54" x14ac:dyDescent="0.2">
      <c r="BA1889" s="493">
        <v>46717</v>
      </c>
      <c r="BB1889" s="494">
        <v>2028</v>
      </c>
    </row>
    <row r="1890" spans="53:54" x14ac:dyDescent="0.2">
      <c r="BA1890" s="493">
        <v>46718</v>
      </c>
      <c r="BB1890" s="494">
        <v>2028</v>
      </c>
    </row>
    <row r="1891" spans="53:54" x14ac:dyDescent="0.2">
      <c r="BA1891" s="493">
        <v>46719</v>
      </c>
      <c r="BB1891" s="494">
        <v>2028</v>
      </c>
    </row>
    <row r="1892" spans="53:54" x14ac:dyDescent="0.2">
      <c r="BA1892" s="493">
        <v>46720</v>
      </c>
      <c r="BB1892" s="494">
        <v>2028</v>
      </c>
    </row>
    <row r="1893" spans="53:54" x14ac:dyDescent="0.2">
      <c r="BA1893" s="493">
        <v>46721</v>
      </c>
      <c r="BB1893" s="494">
        <v>2028</v>
      </c>
    </row>
    <row r="1894" spans="53:54" x14ac:dyDescent="0.2">
      <c r="BA1894" s="493">
        <v>46722</v>
      </c>
      <c r="BB1894" s="494">
        <v>2028</v>
      </c>
    </row>
    <row r="1895" spans="53:54" x14ac:dyDescent="0.2">
      <c r="BA1895" s="493">
        <v>46723</v>
      </c>
      <c r="BB1895" s="494">
        <v>2028</v>
      </c>
    </row>
    <row r="1896" spans="53:54" x14ac:dyDescent="0.2">
      <c r="BA1896" s="493">
        <v>46724</v>
      </c>
      <c r="BB1896" s="494">
        <v>2028</v>
      </c>
    </row>
    <row r="1897" spans="53:54" x14ac:dyDescent="0.2">
      <c r="BA1897" s="493">
        <v>46725</v>
      </c>
      <c r="BB1897" s="494">
        <v>2028</v>
      </c>
    </row>
    <row r="1898" spans="53:54" x14ac:dyDescent="0.2">
      <c r="BA1898" s="493">
        <v>46726</v>
      </c>
      <c r="BB1898" s="494">
        <v>2028</v>
      </c>
    </row>
    <row r="1899" spans="53:54" x14ac:dyDescent="0.2">
      <c r="BA1899" s="493">
        <v>46727</v>
      </c>
      <c r="BB1899" s="494">
        <v>2028</v>
      </c>
    </row>
    <row r="1900" spans="53:54" x14ac:dyDescent="0.2">
      <c r="BA1900" s="493">
        <v>46728</v>
      </c>
      <c r="BB1900" s="494">
        <v>2028</v>
      </c>
    </row>
    <row r="1901" spans="53:54" x14ac:dyDescent="0.2">
      <c r="BA1901" s="493">
        <v>46729</v>
      </c>
      <c r="BB1901" s="494">
        <v>2028</v>
      </c>
    </row>
    <row r="1902" spans="53:54" x14ac:dyDescent="0.2">
      <c r="BA1902" s="493">
        <v>46730</v>
      </c>
      <c r="BB1902" s="494">
        <v>2028</v>
      </c>
    </row>
    <row r="1903" spans="53:54" x14ac:dyDescent="0.2">
      <c r="BA1903" s="493">
        <v>46731</v>
      </c>
      <c r="BB1903" s="494">
        <v>2028</v>
      </c>
    </row>
    <row r="1904" spans="53:54" x14ac:dyDescent="0.2">
      <c r="BA1904" s="493">
        <v>46732</v>
      </c>
      <c r="BB1904" s="494">
        <v>2028</v>
      </c>
    </row>
    <row r="1905" spans="53:54" x14ac:dyDescent="0.2">
      <c r="BA1905" s="493">
        <v>46733</v>
      </c>
      <c r="BB1905" s="494">
        <v>2028</v>
      </c>
    </row>
    <row r="1906" spans="53:54" x14ac:dyDescent="0.2">
      <c r="BA1906" s="493">
        <v>46734</v>
      </c>
      <c r="BB1906" s="494">
        <v>2028</v>
      </c>
    </row>
    <row r="1907" spans="53:54" x14ac:dyDescent="0.2">
      <c r="BA1907" s="493">
        <v>46735</v>
      </c>
      <c r="BB1907" s="494">
        <v>2028</v>
      </c>
    </row>
    <row r="1908" spans="53:54" x14ac:dyDescent="0.2">
      <c r="BA1908" s="493">
        <v>46736</v>
      </c>
      <c r="BB1908" s="494">
        <v>2028</v>
      </c>
    </row>
    <row r="1909" spans="53:54" x14ac:dyDescent="0.2">
      <c r="BA1909" s="493">
        <v>46737</v>
      </c>
      <c r="BB1909" s="494">
        <v>2028</v>
      </c>
    </row>
    <row r="1910" spans="53:54" x14ac:dyDescent="0.2">
      <c r="BA1910" s="493">
        <v>46738</v>
      </c>
      <c r="BB1910" s="494">
        <v>2028</v>
      </c>
    </row>
    <row r="1911" spans="53:54" x14ac:dyDescent="0.2">
      <c r="BA1911" s="493">
        <v>46739</v>
      </c>
      <c r="BB1911" s="494">
        <v>2028</v>
      </c>
    </row>
    <row r="1912" spans="53:54" x14ac:dyDescent="0.2">
      <c r="BA1912" s="493">
        <v>46740</v>
      </c>
      <c r="BB1912" s="494">
        <v>2028</v>
      </c>
    </row>
    <row r="1913" spans="53:54" x14ac:dyDescent="0.2">
      <c r="BA1913" s="493">
        <v>46741</v>
      </c>
      <c r="BB1913" s="494">
        <v>2028</v>
      </c>
    </row>
    <row r="1914" spans="53:54" x14ac:dyDescent="0.2">
      <c r="BA1914" s="493">
        <v>46742</v>
      </c>
      <c r="BB1914" s="494">
        <v>2028</v>
      </c>
    </row>
    <row r="1915" spans="53:54" x14ac:dyDescent="0.2">
      <c r="BA1915" s="493">
        <v>46743</v>
      </c>
      <c r="BB1915" s="494">
        <v>2028</v>
      </c>
    </row>
    <row r="1916" spans="53:54" x14ac:dyDescent="0.2">
      <c r="BA1916" s="493">
        <v>46744</v>
      </c>
      <c r="BB1916" s="494">
        <v>2028</v>
      </c>
    </row>
    <row r="1917" spans="53:54" x14ac:dyDescent="0.2">
      <c r="BA1917" s="493">
        <v>46745</v>
      </c>
      <c r="BB1917" s="494">
        <v>2028</v>
      </c>
    </row>
    <row r="1918" spans="53:54" x14ac:dyDescent="0.2">
      <c r="BA1918" s="493">
        <v>46746</v>
      </c>
      <c r="BB1918" s="494">
        <v>2028</v>
      </c>
    </row>
    <row r="1919" spans="53:54" x14ac:dyDescent="0.2">
      <c r="BA1919" s="493">
        <v>46747</v>
      </c>
      <c r="BB1919" s="494">
        <v>2028</v>
      </c>
    </row>
    <row r="1920" spans="53:54" x14ac:dyDescent="0.2">
      <c r="BA1920" s="493">
        <v>46748</v>
      </c>
      <c r="BB1920" s="494">
        <v>2028</v>
      </c>
    </row>
    <row r="1921" spans="53:54" x14ac:dyDescent="0.2">
      <c r="BA1921" s="493">
        <v>46749</v>
      </c>
      <c r="BB1921" s="494">
        <v>2028</v>
      </c>
    </row>
    <row r="1922" spans="53:54" x14ac:dyDescent="0.2">
      <c r="BA1922" s="493">
        <v>46750</v>
      </c>
      <c r="BB1922" s="494">
        <v>2028</v>
      </c>
    </row>
    <row r="1923" spans="53:54" x14ac:dyDescent="0.2">
      <c r="BA1923" s="493">
        <v>46751</v>
      </c>
      <c r="BB1923" s="494">
        <v>2028</v>
      </c>
    </row>
    <row r="1924" spans="53:54" x14ac:dyDescent="0.2">
      <c r="BA1924" s="493">
        <v>46752</v>
      </c>
      <c r="BB1924" s="494">
        <v>2028</v>
      </c>
    </row>
    <row r="1925" spans="53:54" x14ac:dyDescent="0.2">
      <c r="BA1925" s="493">
        <v>46753</v>
      </c>
      <c r="BB1925" s="494">
        <v>2028</v>
      </c>
    </row>
    <row r="1926" spans="53:54" x14ac:dyDescent="0.2">
      <c r="BA1926" s="493">
        <v>46754</v>
      </c>
      <c r="BB1926" s="494">
        <v>2028</v>
      </c>
    </row>
    <row r="1927" spans="53:54" x14ac:dyDescent="0.2">
      <c r="BA1927" s="493">
        <v>46755</v>
      </c>
      <c r="BB1927" s="494">
        <v>2028</v>
      </c>
    </row>
    <row r="1928" spans="53:54" x14ac:dyDescent="0.2">
      <c r="BA1928" s="493">
        <v>46756</v>
      </c>
      <c r="BB1928" s="494">
        <v>2028</v>
      </c>
    </row>
    <row r="1929" spans="53:54" x14ac:dyDescent="0.2">
      <c r="BA1929" s="493">
        <v>46757</v>
      </c>
      <c r="BB1929" s="494">
        <v>2028</v>
      </c>
    </row>
    <row r="1930" spans="53:54" x14ac:dyDescent="0.2">
      <c r="BA1930" s="493">
        <v>46758</v>
      </c>
      <c r="BB1930" s="494">
        <v>2028</v>
      </c>
    </row>
    <row r="1931" spans="53:54" x14ac:dyDescent="0.2">
      <c r="BA1931" s="493">
        <v>46759</v>
      </c>
      <c r="BB1931" s="494">
        <v>2028</v>
      </c>
    </row>
    <row r="1932" spans="53:54" x14ac:dyDescent="0.2">
      <c r="BA1932" s="493">
        <v>46760</v>
      </c>
      <c r="BB1932" s="494">
        <v>2028</v>
      </c>
    </row>
    <row r="1933" spans="53:54" x14ac:dyDescent="0.2">
      <c r="BA1933" s="493">
        <v>46761</v>
      </c>
      <c r="BB1933" s="494">
        <v>2028</v>
      </c>
    </row>
    <row r="1934" spans="53:54" x14ac:dyDescent="0.2">
      <c r="BA1934" s="493">
        <v>46762</v>
      </c>
      <c r="BB1934" s="494">
        <v>2028</v>
      </c>
    </row>
    <row r="1935" spans="53:54" x14ac:dyDescent="0.2">
      <c r="BA1935" s="493">
        <v>46763</v>
      </c>
      <c r="BB1935" s="494">
        <v>2028</v>
      </c>
    </row>
    <row r="1936" spans="53:54" x14ac:dyDescent="0.2">
      <c r="BA1936" s="493">
        <v>46764</v>
      </c>
      <c r="BB1936" s="494">
        <v>2028</v>
      </c>
    </row>
    <row r="1937" spans="53:54" x14ac:dyDescent="0.2">
      <c r="BA1937" s="493">
        <v>46765</v>
      </c>
      <c r="BB1937" s="494">
        <v>2028</v>
      </c>
    </row>
    <row r="1938" spans="53:54" x14ac:dyDescent="0.2">
      <c r="BA1938" s="493">
        <v>46766</v>
      </c>
      <c r="BB1938" s="494">
        <v>2028</v>
      </c>
    </row>
    <row r="1939" spans="53:54" x14ac:dyDescent="0.2">
      <c r="BA1939" s="493">
        <v>46767</v>
      </c>
      <c r="BB1939" s="494">
        <v>2028</v>
      </c>
    </row>
    <row r="1940" spans="53:54" x14ac:dyDescent="0.2">
      <c r="BA1940" s="493">
        <v>46768</v>
      </c>
      <c r="BB1940" s="494">
        <v>2028</v>
      </c>
    </row>
    <row r="1941" spans="53:54" x14ac:dyDescent="0.2">
      <c r="BA1941" s="493">
        <v>46769</v>
      </c>
      <c r="BB1941" s="494">
        <v>2028</v>
      </c>
    </row>
    <row r="1942" spans="53:54" x14ac:dyDescent="0.2">
      <c r="BA1942" s="493">
        <v>46770</v>
      </c>
      <c r="BB1942" s="494">
        <v>2028</v>
      </c>
    </row>
    <row r="1943" spans="53:54" x14ac:dyDescent="0.2">
      <c r="BA1943" s="493">
        <v>46771</v>
      </c>
      <c r="BB1943" s="494">
        <v>2028</v>
      </c>
    </row>
    <row r="1944" spans="53:54" x14ac:dyDescent="0.2">
      <c r="BA1944" s="493">
        <v>46772</v>
      </c>
      <c r="BB1944" s="494">
        <v>2028</v>
      </c>
    </row>
    <row r="1945" spans="53:54" x14ac:dyDescent="0.2">
      <c r="BA1945" s="493">
        <v>46773</v>
      </c>
      <c r="BB1945" s="494">
        <v>2028</v>
      </c>
    </row>
    <row r="1946" spans="53:54" x14ac:dyDescent="0.2">
      <c r="BA1946" s="493">
        <v>46774</v>
      </c>
      <c r="BB1946" s="494">
        <v>2028</v>
      </c>
    </row>
    <row r="1947" spans="53:54" x14ac:dyDescent="0.2">
      <c r="BA1947" s="493">
        <v>46775</v>
      </c>
      <c r="BB1947" s="494">
        <v>2028</v>
      </c>
    </row>
    <row r="1948" spans="53:54" x14ac:dyDescent="0.2">
      <c r="BA1948" s="493">
        <v>46776</v>
      </c>
      <c r="BB1948" s="494">
        <v>2028</v>
      </c>
    </row>
    <row r="1949" spans="53:54" x14ac:dyDescent="0.2">
      <c r="BA1949" s="493">
        <v>46777</v>
      </c>
      <c r="BB1949" s="494">
        <v>2028</v>
      </c>
    </row>
    <row r="1950" spans="53:54" x14ac:dyDescent="0.2">
      <c r="BA1950" s="493">
        <v>46778</v>
      </c>
      <c r="BB1950" s="494">
        <v>2028</v>
      </c>
    </row>
    <row r="1951" spans="53:54" x14ac:dyDescent="0.2">
      <c r="BA1951" s="493">
        <v>46779</v>
      </c>
      <c r="BB1951" s="494">
        <v>2028</v>
      </c>
    </row>
    <row r="1952" spans="53:54" x14ac:dyDescent="0.2">
      <c r="BA1952" s="493">
        <v>46780</v>
      </c>
      <c r="BB1952" s="494">
        <v>2028</v>
      </c>
    </row>
    <row r="1953" spans="53:54" x14ac:dyDescent="0.2">
      <c r="BA1953" s="493">
        <v>46781</v>
      </c>
      <c r="BB1953" s="494">
        <v>2028</v>
      </c>
    </row>
    <row r="1954" spans="53:54" x14ac:dyDescent="0.2">
      <c r="BA1954" s="493">
        <v>46782</v>
      </c>
      <c r="BB1954" s="494">
        <v>2028</v>
      </c>
    </row>
    <row r="1955" spans="53:54" x14ac:dyDescent="0.2">
      <c r="BA1955" s="493">
        <v>46783</v>
      </c>
      <c r="BB1955" s="494">
        <v>2028</v>
      </c>
    </row>
    <row r="1956" spans="53:54" x14ac:dyDescent="0.2">
      <c r="BA1956" s="493">
        <v>46784</v>
      </c>
      <c r="BB1956" s="494">
        <v>2028</v>
      </c>
    </row>
    <row r="1957" spans="53:54" x14ac:dyDescent="0.2">
      <c r="BA1957" s="493">
        <v>46785</v>
      </c>
      <c r="BB1957" s="494">
        <v>2028</v>
      </c>
    </row>
    <row r="1958" spans="53:54" x14ac:dyDescent="0.2">
      <c r="BA1958" s="493">
        <v>46786</v>
      </c>
      <c r="BB1958" s="494">
        <v>2028</v>
      </c>
    </row>
    <row r="1959" spans="53:54" x14ac:dyDescent="0.2">
      <c r="BA1959" s="493">
        <v>46787</v>
      </c>
      <c r="BB1959" s="494">
        <v>2028</v>
      </c>
    </row>
    <row r="1960" spans="53:54" x14ac:dyDescent="0.2">
      <c r="BA1960" s="493">
        <v>46788</v>
      </c>
      <c r="BB1960" s="494">
        <v>2028</v>
      </c>
    </row>
    <row r="1961" spans="53:54" x14ac:dyDescent="0.2">
      <c r="BA1961" s="493">
        <v>46789</v>
      </c>
      <c r="BB1961" s="494">
        <v>2028</v>
      </c>
    </row>
    <row r="1962" spans="53:54" x14ac:dyDescent="0.2">
      <c r="BA1962" s="493">
        <v>46790</v>
      </c>
      <c r="BB1962" s="494">
        <v>2028</v>
      </c>
    </row>
    <row r="1963" spans="53:54" x14ac:dyDescent="0.2">
      <c r="BA1963" s="493">
        <v>46791</v>
      </c>
      <c r="BB1963" s="494">
        <v>2028</v>
      </c>
    </row>
    <row r="1964" spans="53:54" x14ac:dyDescent="0.2">
      <c r="BA1964" s="493">
        <v>46792</v>
      </c>
      <c r="BB1964" s="494">
        <v>2028</v>
      </c>
    </row>
    <row r="1965" spans="53:54" x14ac:dyDescent="0.2">
      <c r="BA1965" s="493">
        <v>46793</v>
      </c>
      <c r="BB1965" s="494">
        <v>2028</v>
      </c>
    </row>
    <row r="1966" spans="53:54" x14ac:dyDescent="0.2">
      <c r="BA1966" s="493">
        <v>46794</v>
      </c>
      <c r="BB1966" s="494">
        <v>2028</v>
      </c>
    </row>
    <row r="1967" spans="53:54" x14ac:dyDescent="0.2">
      <c r="BA1967" s="493">
        <v>46795</v>
      </c>
      <c r="BB1967" s="494">
        <v>2028</v>
      </c>
    </row>
    <row r="1968" spans="53:54" x14ac:dyDescent="0.2">
      <c r="BA1968" s="493">
        <v>46796</v>
      </c>
      <c r="BB1968" s="494">
        <v>2028</v>
      </c>
    </row>
    <row r="1969" spans="53:54" x14ac:dyDescent="0.2">
      <c r="BA1969" s="493">
        <v>46797</v>
      </c>
      <c r="BB1969" s="494">
        <v>2028</v>
      </c>
    </row>
    <row r="1970" spans="53:54" x14ac:dyDescent="0.2">
      <c r="BA1970" s="493">
        <v>46798</v>
      </c>
      <c r="BB1970" s="494">
        <v>2028</v>
      </c>
    </row>
    <row r="1971" spans="53:54" x14ac:dyDescent="0.2">
      <c r="BA1971" s="493">
        <v>46799</v>
      </c>
      <c r="BB1971" s="494">
        <v>2028</v>
      </c>
    </row>
    <row r="1972" spans="53:54" x14ac:dyDescent="0.2">
      <c r="BA1972" s="493">
        <v>46800</v>
      </c>
      <c r="BB1972" s="494">
        <v>2028</v>
      </c>
    </row>
    <row r="1973" spans="53:54" x14ac:dyDescent="0.2">
      <c r="BA1973" s="493">
        <v>46801</v>
      </c>
      <c r="BB1973" s="494">
        <v>2028</v>
      </c>
    </row>
    <row r="1974" spans="53:54" x14ac:dyDescent="0.2">
      <c r="BA1974" s="493">
        <v>46802</v>
      </c>
      <c r="BB1974" s="494">
        <v>2028</v>
      </c>
    </row>
    <row r="1975" spans="53:54" x14ac:dyDescent="0.2">
      <c r="BA1975" s="493">
        <v>46803</v>
      </c>
      <c r="BB1975" s="494">
        <v>2028</v>
      </c>
    </row>
    <row r="1976" spans="53:54" x14ac:dyDescent="0.2">
      <c r="BA1976" s="493">
        <v>46804</v>
      </c>
      <c r="BB1976" s="494">
        <v>2028</v>
      </c>
    </row>
    <row r="1977" spans="53:54" x14ac:dyDescent="0.2">
      <c r="BA1977" s="493">
        <v>46805</v>
      </c>
      <c r="BB1977" s="494">
        <v>2028</v>
      </c>
    </row>
    <row r="1978" spans="53:54" x14ac:dyDescent="0.2">
      <c r="BA1978" s="493">
        <v>46806</v>
      </c>
      <c r="BB1978" s="494">
        <v>2028</v>
      </c>
    </row>
    <row r="1979" spans="53:54" x14ac:dyDescent="0.2">
      <c r="BA1979" s="493">
        <v>46807</v>
      </c>
      <c r="BB1979" s="494">
        <v>2028</v>
      </c>
    </row>
    <row r="1980" spans="53:54" x14ac:dyDescent="0.2">
      <c r="BA1980" s="493">
        <v>46808</v>
      </c>
      <c r="BB1980" s="494">
        <v>2028</v>
      </c>
    </row>
    <row r="1981" spans="53:54" x14ac:dyDescent="0.2">
      <c r="BA1981" s="493">
        <v>46809</v>
      </c>
      <c r="BB1981" s="494">
        <v>2028</v>
      </c>
    </row>
    <row r="1982" spans="53:54" x14ac:dyDescent="0.2">
      <c r="BA1982" s="493">
        <v>46810</v>
      </c>
      <c r="BB1982" s="494">
        <v>2028</v>
      </c>
    </row>
    <row r="1983" spans="53:54" x14ac:dyDescent="0.2">
      <c r="BA1983" s="493">
        <v>46811</v>
      </c>
      <c r="BB1983" s="494">
        <v>2028</v>
      </c>
    </row>
    <row r="1984" spans="53:54" x14ac:dyDescent="0.2">
      <c r="BA1984" s="493">
        <v>46812</v>
      </c>
      <c r="BB1984" s="494">
        <v>2028</v>
      </c>
    </row>
    <row r="1985" spans="53:54" x14ac:dyDescent="0.2">
      <c r="BA1985" s="493">
        <v>46813</v>
      </c>
      <c r="BB1985" s="494">
        <v>2028</v>
      </c>
    </row>
    <row r="1986" spans="53:54" x14ac:dyDescent="0.2">
      <c r="BA1986" s="493">
        <v>46814</v>
      </c>
      <c r="BB1986" s="494">
        <v>2028</v>
      </c>
    </row>
    <row r="1987" spans="53:54" x14ac:dyDescent="0.2">
      <c r="BA1987" s="493">
        <v>46815</v>
      </c>
      <c r="BB1987" s="494">
        <v>2028</v>
      </c>
    </row>
    <row r="1988" spans="53:54" x14ac:dyDescent="0.2">
      <c r="BA1988" s="493">
        <v>46816</v>
      </c>
      <c r="BB1988" s="494">
        <v>2028</v>
      </c>
    </row>
    <row r="1989" spans="53:54" x14ac:dyDescent="0.2">
      <c r="BA1989" s="493">
        <v>46817</v>
      </c>
      <c r="BB1989" s="494">
        <v>2028</v>
      </c>
    </row>
    <row r="1990" spans="53:54" x14ac:dyDescent="0.2">
      <c r="BA1990" s="493">
        <v>46818</v>
      </c>
      <c r="BB1990" s="494">
        <v>2028</v>
      </c>
    </row>
    <row r="1991" spans="53:54" x14ac:dyDescent="0.2">
      <c r="BA1991" s="493">
        <v>46819</v>
      </c>
      <c r="BB1991" s="494">
        <v>2028</v>
      </c>
    </row>
    <row r="1992" spans="53:54" x14ac:dyDescent="0.2">
      <c r="BA1992" s="493">
        <v>46820</v>
      </c>
      <c r="BB1992" s="494">
        <v>2028</v>
      </c>
    </row>
    <row r="1993" spans="53:54" x14ac:dyDescent="0.2">
      <c r="BA1993" s="493">
        <v>46821</v>
      </c>
      <c r="BB1993" s="494">
        <v>2028</v>
      </c>
    </row>
    <row r="1994" spans="53:54" x14ac:dyDescent="0.2">
      <c r="BA1994" s="493">
        <v>46822</v>
      </c>
      <c r="BB1994" s="494">
        <v>2028</v>
      </c>
    </row>
    <row r="1995" spans="53:54" x14ac:dyDescent="0.2">
      <c r="BA1995" s="493">
        <v>46823</v>
      </c>
      <c r="BB1995" s="494">
        <v>2028</v>
      </c>
    </row>
    <row r="1996" spans="53:54" x14ac:dyDescent="0.2">
      <c r="BA1996" s="493">
        <v>46824</v>
      </c>
      <c r="BB1996" s="494">
        <v>2028</v>
      </c>
    </row>
    <row r="1997" spans="53:54" x14ac:dyDescent="0.2">
      <c r="BA1997" s="493">
        <v>46825</v>
      </c>
      <c r="BB1997" s="494">
        <v>2028</v>
      </c>
    </row>
    <row r="1998" spans="53:54" x14ac:dyDescent="0.2">
      <c r="BA1998" s="493">
        <v>46826</v>
      </c>
      <c r="BB1998" s="494">
        <v>2028</v>
      </c>
    </row>
    <row r="1999" spans="53:54" x14ac:dyDescent="0.2">
      <c r="BA1999" s="493">
        <v>46827</v>
      </c>
      <c r="BB1999" s="494">
        <v>2028</v>
      </c>
    </row>
    <row r="2000" spans="53:54" x14ac:dyDescent="0.2">
      <c r="BA2000" s="493">
        <v>46828</v>
      </c>
      <c r="BB2000" s="494">
        <v>2028</v>
      </c>
    </row>
    <row r="2001" spans="53:54" x14ac:dyDescent="0.2">
      <c r="BA2001" s="493">
        <v>46829</v>
      </c>
      <c r="BB2001" s="494">
        <v>2028</v>
      </c>
    </row>
    <row r="2002" spans="53:54" x14ac:dyDescent="0.2">
      <c r="BA2002" s="493">
        <v>46830</v>
      </c>
      <c r="BB2002" s="494">
        <v>2028</v>
      </c>
    </row>
    <row r="2003" spans="53:54" x14ac:dyDescent="0.2">
      <c r="BA2003" s="493">
        <v>46831</v>
      </c>
      <c r="BB2003" s="494">
        <v>2028</v>
      </c>
    </row>
    <row r="2004" spans="53:54" x14ac:dyDescent="0.2">
      <c r="BA2004" s="493">
        <v>46832</v>
      </c>
      <c r="BB2004" s="494">
        <v>2028</v>
      </c>
    </row>
    <row r="2005" spans="53:54" x14ac:dyDescent="0.2">
      <c r="BA2005" s="493">
        <v>46833</v>
      </c>
      <c r="BB2005" s="494">
        <v>2028</v>
      </c>
    </row>
    <row r="2006" spans="53:54" x14ac:dyDescent="0.2">
      <c r="BA2006" s="493">
        <v>46834</v>
      </c>
      <c r="BB2006" s="494">
        <v>2028</v>
      </c>
    </row>
    <row r="2007" spans="53:54" x14ac:dyDescent="0.2">
      <c r="BA2007" s="493">
        <v>46835</v>
      </c>
      <c r="BB2007" s="494">
        <v>2028</v>
      </c>
    </row>
    <row r="2008" spans="53:54" x14ac:dyDescent="0.2">
      <c r="BA2008" s="493">
        <v>46836</v>
      </c>
      <c r="BB2008" s="494">
        <v>2028</v>
      </c>
    </row>
    <row r="2009" spans="53:54" x14ac:dyDescent="0.2">
      <c r="BA2009" s="493">
        <v>46837</v>
      </c>
      <c r="BB2009" s="494">
        <v>2028</v>
      </c>
    </row>
    <row r="2010" spans="53:54" x14ac:dyDescent="0.2">
      <c r="BA2010" s="493">
        <v>46838</v>
      </c>
      <c r="BB2010" s="494">
        <v>2028</v>
      </c>
    </row>
    <row r="2011" spans="53:54" x14ac:dyDescent="0.2">
      <c r="BA2011" s="493">
        <v>46839</v>
      </c>
      <c r="BB2011" s="494">
        <v>2028</v>
      </c>
    </row>
    <row r="2012" spans="53:54" x14ac:dyDescent="0.2">
      <c r="BA2012" s="493">
        <v>46840</v>
      </c>
      <c r="BB2012" s="494">
        <v>2028</v>
      </c>
    </row>
    <row r="2013" spans="53:54" x14ac:dyDescent="0.2">
      <c r="BA2013" s="493">
        <v>46841</v>
      </c>
      <c r="BB2013" s="494">
        <v>2028</v>
      </c>
    </row>
    <row r="2014" spans="53:54" x14ac:dyDescent="0.2">
      <c r="BA2014" s="493">
        <v>46842</v>
      </c>
      <c r="BB2014" s="494">
        <v>2028</v>
      </c>
    </row>
    <row r="2015" spans="53:54" x14ac:dyDescent="0.2">
      <c r="BA2015" s="493">
        <v>46843</v>
      </c>
      <c r="BB2015" s="494">
        <v>2028</v>
      </c>
    </row>
    <row r="2016" spans="53:54" x14ac:dyDescent="0.2">
      <c r="BA2016" s="493">
        <v>46844</v>
      </c>
      <c r="BB2016" s="494">
        <v>2028</v>
      </c>
    </row>
    <row r="2017" spans="53:54" x14ac:dyDescent="0.2">
      <c r="BA2017" s="493">
        <v>46845</v>
      </c>
      <c r="BB2017" s="494">
        <v>2028</v>
      </c>
    </row>
    <row r="2018" spans="53:54" x14ac:dyDescent="0.2">
      <c r="BA2018" s="493">
        <v>46846</v>
      </c>
      <c r="BB2018" s="494">
        <v>2028</v>
      </c>
    </row>
    <row r="2019" spans="53:54" x14ac:dyDescent="0.2">
      <c r="BA2019" s="493">
        <v>46847</v>
      </c>
      <c r="BB2019" s="494">
        <v>2028</v>
      </c>
    </row>
    <row r="2020" spans="53:54" x14ac:dyDescent="0.2">
      <c r="BA2020" s="493">
        <v>46848</v>
      </c>
      <c r="BB2020" s="494">
        <v>2028</v>
      </c>
    </row>
    <row r="2021" spans="53:54" x14ac:dyDescent="0.2">
      <c r="BA2021" s="493">
        <v>46849</v>
      </c>
      <c r="BB2021" s="494">
        <v>2028</v>
      </c>
    </row>
    <row r="2022" spans="53:54" x14ac:dyDescent="0.2">
      <c r="BA2022" s="493">
        <v>46850</v>
      </c>
      <c r="BB2022" s="494">
        <v>2028</v>
      </c>
    </row>
    <row r="2023" spans="53:54" x14ac:dyDescent="0.2">
      <c r="BA2023" s="493">
        <v>46851</v>
      </c>
      <c r="BB2023" s="494">
        <v>2028</v>
      </c>
    </row>
    <row r="2024" spans="53:54" x14ac:dyDescent="0.2">
      <c r="BA2024" s="493">
        <v>46852</v>
      </c>
      <c r="BB2024" s="494">
        <v>2028</v>
      </c>
    </row>
    <row r="2025" spans="53:54" x14ac:dyDescent="0.2">
      <c r="BA2025" s="493">
        <v>46853</v>
      </c>
      <c r="BB2025" s="494">
        <v>2028</v>
      </c>
    </row>
    <row r="2026" spans="53:54" x14ac:dyDescent="0.2">
      <c r="BA2026" s="493">
        <v>46854</v>
      </c>
      <c r="BB2026" s="494">
        <v>2028</v>
      </c>
    </row>
    <row r="2027" spans="53:54" x14ac:dyDescent="0.2">
      <c r="BA2027" s="493">
        <v>46855</v>
      </c>
      <c r="BB2027" s="494">
        <v>2028</v>
      </c>
    </row>
    <row r="2028" spans="53:54" x14ac:dyDescent="0.2">
      <c r="BA2028" s="493">
        <v>46856</v>
      </c>
      <c r="BB2028" s="494">
        <v>2028</v>
      </c>
    </row>
    <row r="2029" spans="53:54" x14ac:dyDescent="0.2">
      <c r="BA2029" s="493">
        <v>46857</v>
      </c>
      <c r="BB2029" s="494">
        <v>2028</v>
      </c>
    </row>
    <row r="2030" spans="53:54" x14ac:dyDescent="0.2">
      <c r="BA2030" s="493">
        <v>46858</v>
      </c>
      <c r="BB2030" s="494">
        <v>2028</v>
      </c>
    </row>
    <row r="2031" spans="53:54" x14ac:dyDescent="0.2">
      <c r="BA2031" s="493">
        <v>46859</v>
      </c>
      <c r="BB2031" s="494">
        <v>2028</v>
      </c>
    </row>
    <row r="2032" spans="53:54" x14ac:dyDescent="0.2">
      <c r="BA2032" s="493">
        <v>46860</v>
      </c>
      <c r="BB2032" s="494">
        <v>2028</v>
      </c>
    </row>
    <row r="2033" spans="53:54" x14ac:dyDescent="0.2">
      <c r="BA2033" s="493">
        <v>46861</v>
      </c>
      <c r="BB2033" s="494">
        <v>2028</v>
      </c>
    </row>
    <row r="2034" spans="53:54" x14ac:dyDescent="0.2">
      <c r="BA2034" s="493">
        <v>46862</v>
      </c>
      <c r="BB2034" s="494">
        <v>2028</v>
      </c>
    </row>
    <row r="2035" spans="53:54" x14ac:dyDescent="0.2">
      <c r="BA2035" s="493">
        <v>46863</v>
      </c>
      <c r="BB2035" s="494">
        <v>2028</v>
      </c>
    </row>
    <row r="2036" spans="53:54" x14ac:dyDescent="0.2">
      <c r="BA2036" s="493">
        <v>46864</v>
      </c>
      <c r="BB2036" s="494">
        <v>2028</v>
      </c>
    </row>
    <row r="2037" spans="53:54" x14ac:dyDescent="0.2">
      <c r="BA2037" s="493">
        <v>46865</v>
      </c>
      <c r="BB2037" s="494">
        <v>2028</v>
      </c>
    </row>
    <row r="2038" spans="53:54" x14ac:dyDescent="0.2">
      <c r="BA2038" s="493">
        <v>46866</v>
      </c>
      <c r="BB2038" s="494">
        <v>2028</v>
      </c>
    </row>
    <row r="2039" spans="53:54" x14ac:dyDescent="0.2">
      <c r="BA2039" s="493">
        <v>46867</v>
      </c>
      <c r="BB2039" s="494">
        <v>2028</v>
      </c>
    </row>
    <row r="2040" spans="53:54" x14ac:dyDescent="0.2">
      <c r="BA2040" s="493">
        <v>46868</v>
      </c>
      <c r="BB2040" s="494">
        <v>2028</v>
      </c>
    </row>
    <row r="2041" spans="53:54" x14ac:dyDescent="0.2">
      <c r="BA2041" s="493">
        <v>46869</v>
      </c>
      <c r="BB2041" s="494">
        <v>2028</v>
      </c>
    </row>
    <row r="2042" spans="53:54" x14ac:dyDescent="0.2">
      <c r="BA2042" s="493">
        <v>46870</v>
      </c>
      <c r="BB2042" s="494">
        <v>2028</v>
      </c>
    </row>
    <row r="2043" spans="53:54" x14ac:dyDescent="0.2">
      <c r="BA2043" s="493">
        <v>46871</v>
      </c>
      <c r="BB2043" s="494">
        <v>2028</v>
      </c>
    </row>
    <row r="2044" spans="53:54" x14ac:dyDescent="0.2">
      <c r="BA2044" s="493">
        <v>46872</v>
      </c>
      <c r="BB2044" s="494">
        <v>2028</v>
      </c>
    </row>
    <row r="2045" spans="53:54" x14ac:dyDescent="0.2">
      <c r="BA2045" s="493">
        <v>46873</v>
      </c>
      <c r="BB2045" s="494">
        <v>2028</v>
      </c>
    </row>
    <row r="2046" spans="53:54" x14ac:dyDescent="0.2">
      <c r="BA2046" s="493">
        <v>46874</v>
      </c>
      <c r="BB2046" s="494">
        <v>2028</v>
      </c>
    </row>
    <row r="2047" spans="53:54" x14ac:dyDescent="0.2">
      <c r="BA2047" s="493">
        <v>46875</v>
      </c>
      <c r="BB2047" s="494">
        <v>2028</v>
      </c>
    </row>
    <row r="2048" spans="53:54" x14ac:dyDescent="0.2">
      <c r="BA2048" s="493">
        <v>46876</v>
      </c>
      <c r="BB2048" s="494">
        <v>2028</v>
      </c>
    </row>
    <row r="2049" spans="53:54" x14ac:dyDescent="0.2">
      <c r="BA2049" s="493">
        <v>46877</v>
      </c>
      <c r="BB2049" s="494">
        <v>2028</v>
      </c>
    </row>
    <row r="2050" spans="53:54" x14ac:dyDescent="0.2">
      <c r="BA2050" s="493">
        <v>46878</v>
      </c>
      <c r="BB2050" s="494">
        <v>2028</v>
      </c>
    </row>
    <row r="2051" spans="53:54" x14ac:dyDescent="0.2">
      <c r="BA2051" s="493">
        <v>46879</v>
      </c>
      <c r="BB2051" s="494">
        <v>2028</v>
      </c>
    </row>
    <row r="2052" spans="53:54" x14ac:dyDescent="0.2">
      <c r="BA2052" s="493">
        <v>46880</v>
      </c>
      <c r="BB2052" s="494">
        <v>2028</v>
      </c>
    </row>
    <row r="2053" spans="53:54" x14ac:dyDescent="0.2">
      <c r="BA2053" s="493">
        <v>46881</v>
      </c>
      <c r="BB2053" s="494">
        <v>2028</v>
      </c>
    </row>
    <row r="2054" spans="53:54" x14ac:dyDescent="0.2">
      <c r="BA2054" s="493">
        <v>46882</v>
      </c>
      <c r="BB2054" s="494">
        <v>2028</v>
      </c>
    </row>
    <row r="2055" spans="53:54" x14ac:dyDescent="0.2">
      <c r="BA2055" s="493">
        <v>46883</v>
      </c>
      <c r="BB2055" s="494">
        <v>2028</v>
      </c>
    </row>
    <row r="2056" spans="53:54" x14ac:dyDescent="0.2">
      <c r="BA2056" s="493">
        <v>46884</v>
      </c>
      <c r="BB2056" s="494">
        <v>2028</v>
      </c>
    </row>
    <row r="2057" spans="53:54" x14ac:dyDescent="0.2">
      <c r="BA2057" s="493">
        <v>46885</v>
      </c>
      <c r="BB2057" s="494">
        <v>2028</v>
      </c>
    </row>
    <row r="2058" spans="53:54" x14ac:dyDescent="0.2">
      <c r="BA2058" s="493">
        <v>46886</v>
      </c>
      <c r="BB2058" s="494">
        <v>2028</v>
      </c>
    </row>
    <row r="2059" spans="53:54" x14ac:dyDescent="0.2">
      <c r="BA2059" s="493">
        <v>46887</v>
      </c>
      <c r="BB2059" s="494">
        <v>2028</v>
      </c>
    </row>
    <row r="2060" spans="53:54" x14ac:dyDescent="0.2">
      <c r="BA2060" s="493">
        <v>46888</v>
      </c>
      <c r="BB2060" s="494">
        <v>2028</v>
      </c>
    </row>
    <row r="2061" spans="53:54" x14ac:dyDescent="0.2">
      <c r="BA2061" s="493">
        <v>46889</v>
      </c>
      <c r="BB2061" s="494">
        <v>2028</v>
      </c>
    </row>
    <row r="2062" spans="53:54" x14ac:dyDescent="0.2">
      <c r="BA2062" s="493">
        <v>46890</v>
      </c>
      <c r="BB2062" s="494">
        <v>2028</v>
      </c>
    </row>
    <row r="2063" spans="53:54" x14ac:dyDescent="0.2">
      <c r="BA2063" s="493">
        <v>46891</v>
      </c>
      <c r="BB2063" s="494">
        <v>2028</v>
      </c>
    </row>
    <row r="2064" spans="53:54" x14ac:dyDescent="0.2">
      <c r="BA2064" s="493">
        <v>46892</v>
      </c>
      <c r="BB2064" s="494">
        <v>2028</v>
      </c>
    </row>
    <row r="2065" spans="53:54" x14ac:dyDescent="0.2">
      <c r="BA2065" s="493">
        <v>46893</v>
      </c>
      <c r="BB2065" s="494">
        <v>2028</v>
      </c>
    </row>
    <row r="2066" spans="53:54" x14ac:dyDescent="0.2">
      <c r="BA2066" s="493">
        <v>46894</v>
      </c>
      <c r="BB2066" s="494">
        <v>2028</v>
      </c>
    </row>
    <row r="2067" spans="53:54" x14ac:dyDescent="0.2">
      <c r="BA2067" s="493">
        <v>46895</v>
      </c>
      <c r="BB2067" s="494">
        <v>2028</v>
      </c>
    </row>
    <row r="2068" spans="53:54" x14ac:dyDescent="0.2">
      <c r="BA2068" s="493">
        <v>46896</v>
      </c>
      <c r="BB2068" s="494">
        <v>2028</v>
      </c>
    </row>
    <row r="2069" spans="53:54" x14ac:dyDescent="0.2">
      <c r="BA2069" s="493">
        <v>46897</v>
      </c>
      <c r="BB2069" s="494">
        <v>2028</v>
      </c>
    </row>
    <row r="2070" spans="53:54" x14ac:dyDescent="0.2">
      <c r="BA2070" s="493">
        <v>46898</v>
      </c>
      <c r="BB2070" s="494">
        <v>2028</v>
      </c>
    </row>
    <row r="2071" spans="53:54" x14ac:dyDescent="0.2">
      <c r="BA2071" s="493">
        <v>46899</v>
      </c>
      <c r="BB2071" s="494">
        <v>2028</v>
      </c>
    </row>
    <row r="2072" spans="53:54" x14ac:dyDescent="0.2">
      <c r="BA2072" s="493">
        <v>46900</v>
      </c>
      <c r="BB2072" s="494">
        <v>2028</v>
      </c>
    </row>
    <row r="2073" spans="53:54" x14ac:dyDescent="0.2">
      <c r="BA2073" s="493">
        <v>46901</v>
      </c>
      <c r="BB2073" s="494">
        <v>2028</v>
      </c>
    </row>
    <row r="2074" spans="53:54" x14ac:dyDescent="0.2">
      <c r="BA2074" s="493">
        <v>46902</v>
      </c>
      <c r="BB2074" s="494">
        <v>2028</v>
      </c>
    </row>
    <row r="2075" spans="53:54" x14ac:dyDescent="0.2">
      <c r="BA2075" s="493">
        <v>46903</v>
      </c>
      <c r="BB2075" s="494">
        <v>2028</v>
      </c>
    </row>
    <row r="2076" spans="53:54" x14ac:dyDescent="0.2">
      <c r="BA2076" s="493">
        <v>46904</v>
      </c>
      <c r="BB2076" s="494">
        <v>2028</v>
      </c>
    </row>
    <row r="2077" spans="53:54" x14ac:dyDescent="0.2">
      <c r="BA2077" s="493">
        <v>46905</v>
      </c>
      <c r="BB2077" s="494">
        <v>2028</v>
      </c>
    </row>
    <row r="2078" spans="53:54" x14ac:dyDescent="0.2">
      <c r="BA2078" s="493">
        <v>46906</v>
      </c>
      <c r="BB2078" s="494">
        <v>2028</v>
      </c>
    </row>
    <row r="2079" spans="53:54" x14ac:dyDescent="0.2">
      <c r="BA2079" s="493">
        <v>46907</v>
      </c>
      <c r="BB2079" s="494">
        <v>2028</v>
      </c>
    </row>
    <row r="2080" spans="53:54" x14ac:dyDescent="0.2">
      <c r="BA2080" s="493">
        <v>46908</v>
      </c>
      <c r="BB2080" s="494">
        <v>2028</v>
      </c>
    </row>
    <row r="2081" spans="53:54" x14ac:dyDescent="0.2">
      <c r="BA2081" s="493">
        <v>46909</v>
      </c>
      <c r="BB2081" s="494">
        <v>2028</v>
      </c>
    </row>
    <row r="2082" spans="53:54" x14ac:dyDescent="0.2">
      <c r="BA2082" s="493">
        <v>46910</v>
      </c>
      <c r="BB2082" s="494">
        <v>2028</v>
      </c>
    </row>
    <row r="2083" spans="53:54" x14ac:dyDescent="0.2">
      <c r="BA2083" s="493">
        <v>46911</v>
      </c>
      <c r="BB2083" s="494">
        <v>2028</v>
      </c>
    </row>
    <row r="2084" spans="53:54" x14ac:dyDescent="0.2">
      <c r="BA2084" s="493">
        <v>46912</v>
      </c>
      <c r="BB2084" s="494">
        <v>2028</v>
      </c>
    </row>
    <row r="2085" spans="53:54" x14ac:dyDescent="0.2">
      <c r="BA2085" s="493">
        <v>46913</v>
      </c>
      <c r="BB2085" s="494">
        <v>2028</v>
      </c>
    </row>
    <row r="2086" spans="53:54" x14ac:dyDescent="0.2">
      <c r="BA2086" s="493">
        <v>46914</v>
      </c>
      <c r="BB2086" s="494">
        <v>2028</v>
      </c>
    </row>
    <row r="2087" spans="53:54" x14ac:dyDescent="0.2">
      <c r="BA2087" s="493">
        <v>46915</v>
      </c>
      <c r="BB2087" s="494">
        <v>2028</v>
      </c>
    </row>
    <row r="2088" spans="53:54" x14ac:dyDescent="0.2">
      <c r="BA2088" s="493">
        <v>46916</v>
      </c>
      <c r="BB2088" s="494">
        <v>2028</v>
      </c>
    </row>
    <row r="2089" spans="53:54" x14ac:dyDescent="0.2">
      <c r="BA2089" s="493">
        <v>46917</v>
      </c>
      <c r="BB2089" s="494">
        <v>2028</v>
      </c>
    </row>
    <row r="2090" spans="53:54" x14ac:dyDescent="0.2">
      <c r="BA2090" s="493">
        <v>46918</v>
      </c>
      <c r="BB2090" s="494">
        <v>2028</v>
      </c>
    </row>
    <row r="2091" spans="53:54" x14ac:dyDescent="0.2">
      <c r="BA2091" s="493">
        <v>46919</v>
      </c>
      <c r="BB2091" s="494">
        <v>2028</v>
      </c>
    </row>
    <row r="2092" spans="53:54" x14ac:dyDescent="0.2">
      <c r="BA2092" s="493">
        <v>46920</v>
      </c>
      <c r="BB2092" s="494">
        <v>2028</v>
      </c>
    </row>
    <row r="2093" spans="53:54" x14ac:dyDescent="0.2">
      <c r="BA2093" s="493">
        <v>46921</v>
      </c>
      <c r="BB2093" s="494">
        <v>2028</v>
      </c>
    </row>
    <row r="2094" spans="53:54" x14ac:dyDescent="0.2">
      <c r="BA2094" s="493">
        <v>46922</v>
      </c>
      <c r="BB2094" s="494">
        <v>2028</v>
      </c>
    </row>
    <row r="2095" spans="53:54" x14ac:dyDescent="0.2">
      <c r="BA2095" s="493">
        <v>46923</v>
      </c>
      <c r="BB2095" s="494">
        <v>2028</v>
      </c>
    </row>
    <row r="2096" spans="53:54" x14ac:dyDescent="0.2">
      <c r="BA2096" s="493">
        <v>46924</v>
      </c>
      <c r="BB2096" s="494">
        <v>2028</v>
      </c>
    </row>
    <row r="2097" spans="53:54" x14ac:dyDescent="0.2">
      <c r="BA2097" s="493">
        <v>46925</v>
      </c>
      <c r="BB2097" s="494">
        <v>2028</v>
      </c>
    </row>
    <row r="2098" spans="53:54" x14ac:dyDescent="0.2">
      <c r="BA2098" s="493">
        <v>46926</v>
      </c>
      <c r="BB2098" s="494">
        <v>2028</v>
      </c>
    </row>
    <row r="2099" spans="53:54" x14ac:dyDescent="0.2">
      <c r="BA2099" s="493">
        <v>46927</v>
      </c>
      <c r="BB2099" s="494">
        <v>2028</v>
      </c>
    </row>
    <row r="2100" spans="53:54" x14ac:dyDescent="0.2">
      <c r="BA2100" s="493">
        <v>46928</v>
      </c>
      <c r="BB2100" s="494">
        <v>2028</v>
      </c>
    </row>
    <row r="2101" spans="53:54" x14ac:dyDescent="0.2">
      <c r="BA2101" s="493">
        <v>46929</v>
      </c>
      <c r="BB2101" s="494">
        <v>2028</v>
      </c>
    </row>
    <row r="2102" spans="53:54" x14ac:dyDescent="0.2">
      <c r="BA2102" s="493">
        <v>46930</v>
      </c>
      <c r="BB2102" s="494">
        <v>2028</v>
      </c>
    </row>
    <row r="2103" spans="53:54" x14ac:dyDescent="0.2">
      <c r="BA2103" s="493">
        <v>46931</v>
      </c>
      <c r="BB2103" s="494">
        <v>2028</v>
      </c>
    </row>
    <row r="2104" spans="53:54" x14ac:dyDescent="0.2">
      <c r="BA2104" s="493">
        <v>46932</v>
      </c>
      <c r="BB2104" s="494">
        <v>2028</v>
      </c>
    </row>
    <row r="2105" spans="53:54" x14ac:dyDescent="0.2">
      <c r="BA2105" s="493">
        <v>46933</v>
      </c>
      <c r="BB2105" s="494">
        <v>2028</v>
      </c>
    </row>
    <row r="2106" spans="53:54" x14ac:dyDescent="0.2">
      <c r="BA2106" s="493">
        <v>46934</v>
      </c>
      <c r="BB2106" s="494">
        <v>2028</v>
      </c>
    </row>
    <row r="2107" spans="53:54" x14ac:dyDescent="0.2">
      <c r="BA2107" s="493">
        <v>46935</v>
      </c>
      <c r="BB2107" s="494">
        <v>2028</v>
      </c>
    </row>
    <row r="2108" spans="53:54" x14ac:dyDescent="0.2">
      <c r="BA2108" s="493">
        <v>46936</v>
      </c>
      <c r="BB2108" s="494">
        <v>2028</v>
      </c>
    </row>
    <row r="2109" spans="53:54" x14ac:dyDescent="0.2">
      <c r="BA2109" s="493">
        <v>46937</v>
      </c>
      <c r="BB2109" s="494">
        <v>2028</v>
      </c>
    </row>
    <row r="2110" spans="53:54" x14ac:dyDescent="0.2">
      <c r="BA2110" s="493">
        <v>46938</v>
      </c>
      <c r="BB2110" s="494">
        <v>2028</v>
      </c>
    </row>
    <row r="2111" spans="53:54" x14ac:dyDescent="0.2">
      <c r="BA2111" s="493">
        <v>46939</v>
      </c>
      <c r="BB2111" s="494">
        <v>2028</v>
      </c>
    </row>
    <row r="2112" spans="53:54" x14ac:dyDescent="0.2">
      <c r="BA2112" s="493">
        <v>46940</v>
      </c>
      <c r="BB2112" s="494">
        <v>2028</v>
      </c>
    </row>
    <row r="2113" spans="53:54" x14ac:dyDescent="0.2">
      <c r="BA2113" s="493">
        <v>46941</v>
      </c>
      <c r="BB2113" s="494">
        <v>2028</v>
      </c>
    </row>
    <row r="2114" spans="53:54" x14ac:dyDescent="0.2">
      <c r="BA2114" s="493">
        <v>46942</v>
      </c>
      <c r="BB2114" s="494">
        <v>2028</v>
      </c>
    </row>
    <row r="2115" spans="53:54" x14ac:dyDescent="0.2">
      <c r="BA2115" s="493">
        <v>46943</v>
      </c>
      <c r="BB2115" s="494">
        <v>2028</v>
      </c>
    </row>
    <row r="2116" spans="53:54" x14ac:dyDescent="0.2">
      <c r="BA2116" s="493">
        <v>46944</v>
      </c>
      <c r="BB2116" s="494">
        <v>2028</v>
      </c>
    </row>
    <row r="2117" spans="53:54" x14ac:dyDescent="0.2">
      <c r="BA2117" s="493">
        <v>46945</v>
      </c>
      <c r="BB2117" s="494">
        <v>2028</v>
      </c>
    </row>
    <row r="2118" spans="53:54" x14ac:dyDescent="0.2">
      <c r="BA2118" s="493">
        <v>46946</v>
      </c>
      <c r="BB2118" s="494">
        <v>2028</v>
      </c>
    </row>
    <row r="2119" spans="53:54" x14ac:dyDescent="0.2">
      <c r="BA2119" s="493">
        <v>46947</v>
      </c>
      <c r="BB2119" s="494">
        <v>2028</v>
      </c>
    </row>
    <row r="2120" spans="53:54" x14ac:dyDescent="0.2">
      <c r="BA2120" s="493">
        <v>46948</v>
      </c>
      <c r="BB2120" s="494">
        <v>2028</v>
      </c>
    </row>
    <row r="2121" spans="53:54" x14ac:dyDescent="0.2">
      <c r="BA2121" s="493">
        <v>46949</v>
      </c>
      <c r="BB2121" s="494">
        <v>2028</v>
      </c>
    </row>
    <row r="2122" spans="53:54" x14ac:dyDescent="0.2">
      <c r="BA2122" s="493">
        <v>46950</v>
      </c>
      <c r="BB2122" s="494">
        <v>2028</v>
      </c>
    </row>
    <row r="2123" spans="53:54" x14ac:dyDescent="0.2">
      <c r="BA2123" s="493">
        <v>46951</v>
      </c>
      <c r="BB2123" s="494">
        <v>2028</v>
      </c>
    </row>
    <row r="2124" spans="53:54" x14ac:dyDescent="0.2">
      <c r="BA2124" s="493">
        <v>46952</v>
      </c>
      <c r="BB2124" s="494">
        <v>2028</v>
      </c>
    </row>
    <row r="2125" spans="53:54" x14ac:dyDescent="0.2">
      <c r="BA2125" s="493">
        <v>46953</v>
      </c>
      <c r="BB2125" s="494">
        <v>2028</v>
      </c>
    </row>
    <row r="2126" spans="53:54" x14ac:dyDescent="0.2">
      <c r="BA2126" s="493">
        <v>46954</v>
      </c>
      <c r="BB2126" s="494">
        <v>2028</v>
      </c>
    </row>
    <row r="2127" spans="53:54" x14ac:dyDescent="0.2">
      <c r="BA2127" s="493">
        <v>46955</v>
      </c>
      <c r="BB2127" s="494">
        <v>2028</v>
      </c>
    </row>
    <row r="2128" spans="53:54" x14ac:dyDescent="0.2">
      <c r="BA2128" s="493">
        <v>46956</v>
      </c>
      <c r="BB2128" s="494">
        <v>2028</v>
      </c>
    </row>
    <row r="2129" spans="53:54" x14ac:dyDescent="0.2">
      <c r="BA2129" s="493">
        <v>46957</v>
      </c>
      <c r="BB2129" s="494">
        <v>2028</v>
      </c>
    </row>
    <row r="2130" spans="53:54" x14ac:dyDescent="0.2">
      <c r="BA2130" s="493">
        <v>46958</v>
      </c>
      <c r="BB2130" s="494">
        <v>2028</v>
      </c>
    </row>
    <row r="2131" spans="53:54" x14ac:dyDescent="0.2">
      <c r="BA2131" s="493">
        <v>46959</v>
      </c>
      <c r="BB2131" s="494">
        <v>2028</v>
      </c>
    </row>
    <row r="2132" spans="53:54" x14ac:dyDescent="0.2">
      <c r="BA2132" s="493">
        <v>46960</v>
      </c>
      <c r="BB2132" s="494">
        <v>2028</v>
      </c>
    </row>
    <row r="2133" spans="53:54" x14ac:dyDescent="0.2">
      <c r="BA2133" s="493">
        <v>46961</v>
      </c>
      <c r="BB2133" s="494">
        <v>2028</v>
      </c>
    </row>
    <row r="2134" spans="53:54" x14ac:dyDescent="0.2">
      <c r="BA2134" s="493">
        <v>46962</v>
      </c>
      <c r="BB2134" s="494">
        <v>2028</v>
      </c>
    </row>
    <row r="2135" spans="53:54" x14ac:dyDescent="0.2">
      <c r="BA2135" s="493">
        <v>46963</v>
      </c>
      <c r="BB2135" s="494">
        <v>2028</v>
      </c>
    </row>
    <row r="2136" spans="53:54" x14ac:dyDescent="0.2">
      <c r="BA2136" s="493">
        <v>46964</v>
      </c>
      <c r="BB2136" s="494">
        <v>2028</v>
      </c>
    </row>
    <row r="2137" spans="53:54" x14ac:dyDescent="0.2">
      <c r="BA2137" s="493">
        <v>46965</v>
      </c>
      <c r="BB2137" s="494">
        <v>2028</v>
      </c>
    </row>
    <row r="2138" spans="53:54" x14ac:dyDescent="0.2">
      <c r="BA2138" s="493">
        <v>46966</v>
      </c>
      <c r="BB2138" s="494">
        <v>2028</v>
      </c>
    </row>
    <row r="2139" spans="53:54" x14ac:dyDescent="0.2">
      <c r="BA2139" s="493">
        <v>46967</v>
      </c>
      <c r="BB2139" s="494">
        <v>2028</v>
      </c>
    </row>
    <row r="2140" spans="53:54" x14ac:dyDescent="0.2">
      <c r="BA2140" s="493">
        <v>46968</v>
      </c>
      <c r="BB2140" s="494">
        <v>2028</v>
      </c>
    </row>
    <row r="2141" spans="53:54" x14ac:dyDescent="0.2">
      <c r="BA2141" s="493">
        <v>46969</v>
      </c>
      <c r="BB2141" s="494">
        <v>2028</v>
      </c>
    </row>
    <row r="2142" spans="53:54" x14ac:dyDescent="0.2">
      <c r="BA2142" s="493">
        <v>46970</v>
      </c>
      <c r="BB2142" s="494">
        <v>2028</v>
      </c>
    </row>
    <row r="2143" spans="53:54" x14ac:dyDescent="0.2">
      <c r="BA2143" s="493">
        <v>46971</v>
      </c>
      <c r="BB2143" s="494">
        <v>2028</v>
      </c>
    </row>
    <row r="2144" spans="53:54" x14ac:dyDescent="0.2">
      <c r="BA2144" s="493">
        <v>46972</v>
      </c>
      <c r="BB2144" s="494">
        <v>2028</v>
      </c>
    </row>
    <row r="2145" spans="53:54" x14ac:dyDescent="0.2">
      <c r="BA2145" s="493">
        <v>46973</v>
      </c>
      <c r="BB2145" s="494">
        <v>2028</v>
      </c>
    </row>
    <row r="2146" spans="53:54" x14ac:dyDescent="0.2">
      <c r="BA2146" s="493">
        <v>46974</v>
      </c>
      <c r="BB2146" s="494">
        <v>2028</v>
      </c>
    </row>
    <row r="2147" spans="53:54" x14ac:dyDescent="0.2">
      <c r="BA2147" s="493">
        <v>46975</v>
      </c>
      <c r="BB2147" s="494">
        <v>2028</v>
      </c>
    </row>
    <row r="2148" spans="53:54" x14ac:dyDescent="0.2">
      <c r="BA2148" s="493">
        <v>46976</v>
      </c>
      <c r="BB2148" s="494">
        <v>2028</v>
      </c>
    </row>
    <row r="2149" spans="53:54" x14ac:dyDescent="0.2">
      <c r="BA2149" s="493">
        <v>46977</v>
      </c>
      <c r="BB2149" s="494">
        <v>2028</v>
      </c>
    </row>
    <row r="2150" spans="53:54" x14ac:dyDescent="0.2">
      <c r="BA2150" s="493">
        <v>46978</v>
      </c>
      <c r="BB2150" s="494">
        <v>2028</v>
      </c>
    </row>
    <row r="2151" spans="53:54" x14ac:dyDescent="0.2">
      <c r="BA2151" s="493">
        <v>46979</v>
      </c>
      <c r="BB2151" s="494">
        <v>2028</v>
      </c>
    </row>
    <row r="2152" spans="53:54" x14ac:dyDescent="0.2">
      <c r="BA2152" s="493">
        <v>46980</v>
      </c>
      <c r="BB2152" s="494">
        <v>2028</v>
      </c>
    </row>
    <row r="2153" spans="53:54" x14ac:dyDescent="0.2">
      <c r="BA2153" s="493">
        <v>46981</v>
      </c>
      <c r="BB2153" s="494">
        <v>2028</v>
      </c>
    </row>
    <row r="2154" spans="53:54" x14ac:dyDescent="0.2">
      <c r="BA2154" s="493">
        <v>46982</v>
      </c>
      <c r="BB2154" s="494">
        <v>2028</v>
      </c>
    </row>
    <row r="2155" spans="53:54" x14ac:dyDescent="0.2">
      <c r="BA2155" s="493">
        <v>46983</v>
      </c>
      <c r="BB2155" s="494">
        <v>2028</v>
      </c>
    </row>
    <row r="2156" spans="53:54" x14ac:dyDescent="0.2">
      <c r="BA2156" s="493">
        <v>46984</v>
      </c>
      <c r="BB2156" s="494">
        <v>2028</v>
      </c>
    </row>
    <row r="2157" spans="53:54" x14ac:dyDescent="0.2">
      <c r="BA2157" s="493">
        <v>46985</v>
      </c>
      <c r="BB2157" s="494">
        <v>2028</v>
      </c>
    </row>
    <row r="2158" spans="53:54" x14ac:dyDescent="0.2">
      <c r="BA2158" s="493">
        <v>46986</v>
      </c>
      <c r="BB2158" s="494">
        <v>2028</v>
      </c>
    </row>
    <row r="2159" spans="53:54" x14ac:dyDescent="0.2">
      <c r="BA2159" s="493">
        <v>46987</v>
      </c>
      <c r="BB2159" s="494">
        <v>2028</v>
      </c>
    </row>
    <row r="2160" spans="53:54" x14ac:dyDescent="0.2">
      <c r="BA2160" s="493">
        <v>46988</v>
      </c>
      <c r="BB2160" s="494">
        <v>2028</v>
      </c>
    </row>
    <row r="2161" spans="53:54" x14ac:dyDescent="0.2">
      <c r="BA2161" s="493">
        <v>46989</v>
      </c>
      <c r="BB2161" s="494">
        <v>2028</v>
      </c>
    </row>
    <row r="2162" spans="53:54" x14ac:dyDescent="0.2">
      <c r="BA2162" s="493">
        <v>46990</v>
      </c>
      <c r="BB2162" s="494">
        <v>2028</v>
      </c>
    </row>
    <row r="2163" spans="53:54" x14ac:dyDescent="0.2">
      <c r="BA2163" s="493">
        <v>46991</v>
      </c>
      <c r="BB2163" s="494">
        <v>2028</v>
      </c>
    </row>
    <row r="2164" spans="53:54" x14ac:dyDescent="0.2">
      <c r="BA2164" s="493">
        <v>46992</v>
      </c>
      <c r="BB2164" s="494">
        <v>2028</v>
      </c>
    </row>
    <row r="2165" spans="53:54" x14ac:dyDescent="0.2">
      <c r="BA2165" s="493">
        <v>46993</v>
      </c>
      <c r="BB2165" s="494">
        <v>2028</v>
      </c>
    </row>
    <row r="2166" spans="53:54" x14ac:dyDescent="0.2">
      <c r="BA2166" s="493">
        <v>46994</v>
      </c>
      <c r="BB2166" s="494">
        <v>2028</v>
      </c>
    </row>
    <row r="2167" spans="53:54" x14ac:dyDescent="0.2">
      <c r="BA2167" s="493">
        <v>46995</v>
      </c>
      <c r="BB2167" s="494">
        <v>2028</v>
      </c>
    </row>
    <row r="2168" spans="53:54" x14ac:dyDescent="0.2">
      <c r="BA2168" s="493">
        <v>46996</v>
      </c>
      <c r="BB2168" s="494">
        <v>2028</v>
      </c>
    </row>
    <row r="2169" spans="53:54" x14ac:dyDescent="0.2">
      <c r="BA2169" s="493">
        <v>46997</v>
      </c>
      <c r="BB2169" s="494">
        <v>2028</v>
      </c>
    </row>
    <row r="2170" spans="53:54" x14ac:dyDescent="0.2">
      <c r="BA2170" s="493">
        <v>46998</v>
      </c>
      <c r="BB2170" s="494">
        <v>2028</v>
      </c>
    </row>
    <row r="2171" spans="53:54" x14ac:dyDescent="0.2">
      <c r="BA2171" s="493">
        <v>46999</v>
      </c>
      <c r="BB2171" s="494">
        <v>2028</v>
      </c>
    </row>
    <row r="2172" spans="53:54" x14ac:dyDescent="0.2">
      <c r="BA2172" s="493">
        <v>47000</v>
      </c>
      <c r="BB2172" s="494">
        <v>2028</v>
      </c>
    </row>
    <row r="2173" spans="53:54" x14ac:dyDescent="0.2">
      <c r="BA2173" s="493">
        <v>47001</v>
      </c>
      <c r="BB2173" s="494">
        <v>2028</v>
      </c>
    </row>
    <row r="2174" spans="53:54" x14ac:dyDescent="0.2">
      <c r="BA2174" s="493">
        <v>47002</v>
      </c>
      <c r="BB2174" s="494">
        <v>2028</v>
      </c>
    </row>
    <row r="2175" spans="53:54" x14ac:dyDescent="0.2">
      <c r="BA2175" s="493">
        <v>47003</v>
      </c>
      <c r="BB2175" s="494">
        <v>2028</v>
      </c>
    </row>
    <row r="2176" spans="53:54" x14ac:dyDescent="0.2">
      <c r="BA2176" s="493">
        <v>47004</v>
      </c>
      <c r="BB2176" s="494">
        <v>2028</v>
      </c>
    </row>
    <row r="2177" spans="53:54" x14ac:dyDescent="0.2">
      <c r="BA2177" s="493">
        <v>47005</v>
      </c>
      <c r="BB2177" s="494">
        <v>2028</v>
      </c>
    </row>
    <row r="2178" spans="53:54" x14ac:dyDescent="0.2">
      <c r="BA2178" s="493">
        <v>47006</v>
      </c>
      <c r="BB2178" s="494">
        <v>2028</v>
      </c>
    </row>
    <row r="2179" spans="53:54" x14ac:dyDescent="0.2">
      <c r="BA2179" s="493">
        <v>47007</v>
      </c>
      <c r="BB2179" s="494">
        <v>2028</v>
      </c>
    </row>
    <row r="2180" spans="53:54" x14ac:dyDescent="0.2">
      <c r="BA2180" s="493">
        <v>47008</v>
      </c>
      <c r="BB2180" s="494">
        <v>2028</v>
      </c>
    </row>
    <row r="2181" spans="53:54" x14ac:dyDescent="0.2">
      <c r="BA2181" s="493">
        <v>47009</v>
      </c>
      <c r="BB2181" s="494">
        <v>2028</v>
      </c>
    </row>
    <row r="2182" spans="53:54" x14ac:dyDescent="0.2">
      <c r="BA2182" s="493">
        <v>47010</v>
      </c>
      <c r="BB2182" s="494">
        <v>2028</v>
      </c>
    </row>
    <row r="2183" spans="53:54" x14ac:dyDescent="0.2">
      <c r="BA2183" s="493">
        <v>47011</v>
      </c>
      <c r="BB2183" s="494">
        <v>2028</v>
      </c>
    </row>
    <row r="2184" spans="53:54" x14ac:dyDescent="0.2">
      <c r="BA2184" s="493">
        <v>47012</v>
      </c>
      <c r="BB2184" s="494">
        <v>2028</v>
      </c>
    </row>
    <row r="2185" spans="53:54" x14ac:dyDescent="0.2">
      <c r="BA2185" s="493">
        <v>47013</v>
      </c>
      <c r="BB2185" s="494">
        <v>2028</v>
      </c>
    </row>
    <row r="2186" spans="53:54" x14ac:dyDescent="0.2">
      <c r="BA2186" s="493">
        <v>47014</v>
      </c>
      <c r="BB2186" s="494">
        <v>2028</v>
      </c>
    </row>
    <row r="2187" spans="53:54" x14ac:dyDescent="0.2">
      <c r="BA2187" s="493">
        <v>47015</v>
      </c>
      <c r="BB2187" s="494">
        <v>2028</v>
      </c>
    </row>
    <row r="2188" spans="53:54" x14ac:dyDescent="0.2">
      <c r="BA2188" s="493">
        <v>47016</v>
      </c>
      <c r="BB2188" s="494">
        <v>2028</v>
      </c>
    </row>
    <row r="2189" spans="53:54" x14ac:dyDescent="0.2">
      <c r="BA2189" s="493">
        <v>47017</v>
      </c>
      <c r="BB2189" s="494">
        <v>2028</v>
      </c>
    </row>
    <row r="2190" spans="53:54" x14ac:dyDescent="0.2">
      <c r="BA2190" s="493">
        <v>47018</v>
      </c>
      <c r="BB2190" s="494">
        <v>2028</v>
      </c>
    </row>
    <row r="2191" spans="53:54" x14ac:dyDescent="0.2">
      <c r="BA2191" s="493">
        <v>47019</v>
      </c>
      <c r="BB2191" s="494">
        <v>2028</v>
      </c>
    </row>
    <row r="2192" spans="53:54" x14ac:dyDescent="0.2">
      <c r="BA2192" s="493">
        <v>47020</v>
      </c>
      <c r="BB2192" s="494">
        <v>2028</v>
      </c>
    </row>
    <row r="2193" spans="53:54" x14ac:dyDescent="0.2">
      <c r="BA2193" s="493">
        <v>47021</v>
      </c>
      <c r="BB2193" s="494">
        <v>2028</v>
      </c>
    </row>
    <row r="2194" spans="53:54" x14ac:dyDescent="0.2">
      <c r="BA2194" s="493">
        <v>47022</v>
      </c>
      <c r="BB2194" s="494">
        <v>2028</v>
      </c>
    </row>
    <row r="2195" spans="53:54" x14ac:dyDescent="0.2">
      <c r="BA2195" s="493">
        <v>47023</v>
      </c>
      <c r="BB2195" s="494">
        <v>2028</v>
      </c>
    </row>
    <row r="2196" spans="53:54" x14ac:dyDescent="0.2">
      <c r="BA2196" s="493">
        <v>47024</v>
      </c>
      <c r="BB2196" s="494">
        <v>2028</v>
      </c>
    </row>
    <row r="2197" spans="53:54" x14ac:dyDescent="0.2">
      <c r="BA2197" s="493">
        <v>47025</v>
      </c>
      <c r="BB2197" s="494">
        <v>2028</v>
      </c>
    </row>
    <row r="2198" spans="53:54" x14ac:dyDescent="0.2">
      <c r="BA2198" s="493">
        <v>47026</v>
      </c>
      <c r="BB2198" s="494">
        <v>2028</v>
      </c>
    </row>
    <row r="2199" spans="53:54" x14ac:dyDescent="0.2">
      <c r="BA2199" s="493">
        <v>47027</v>
      </c>
      <c r="BB2199" s="494">
        <v>2029</v>
      </c>
    </row>
    <row r="2200" spans="53:54" x14ac:dyDescent="0.2">
      <c r="BA2200" s="493">
        <v>47028</v>
      </c>
      <c r="BB2200" s="494">
        <v>2029</v>
      </c>
    </row>
    <row r="2201" spans="53:54" x14ac:dyDescent="0.2">
      <c r="BA2201" s="493">
        <v>47029</v>
      </c>
      <c r="BB2201" s="494">
        <v>2029</v>
      </c>
    </row>
    <row r="2202" spans="53:54" x14ac:dyDescent="0.2">
      <c r="BA2202" s="493">
        <v>47030</v>
      </c>
      <c r="BB2202" s="494">
        <v>2029</v>
      </c>
    </row>
    <row r="2203" spans="53:54" x14ac:dyDescent="0.2">
      <c r="BA2203" s="493">
        <v>47031</v>
      </c>
      <c r="BB2203" s="494">
        <v>2029</v>
      </c>
    </row>
    <row r="2204" spans="53:54" x14ac:dyDescent="0.2">
      <c r="BA2204" s="493">
        <v>47032</v>
      </c>
      <c r="BB2204" s="494">
        <v>2029</v>
      </c>
    </row>
    <row r="2205" spans="53:54" x14ac:dyDescent="0.2">
      <c r="BA2205" s="493">
        <v>47033</v>
      </c>
      <c r="BB2205" s="494">
        <v>2029</v>
      </c>
    </row>
    <row r="2206" spans="53:54" x14ac:dyDescent="0.2">
      <c r="BA2206" s="493">
        <v>47034</v>
      </c>
      <c r="BB2206" s="494">
        <v>2029</v>
      </c>
    </row>
    <row r="2207" spans="53:54" x14ac:dyDescent="0.2">
      <c r="BA2207" s="493">
        <v>47035</v>
      </c>
      <c r="BB2207" s="494">
        <v>2029</v>
      </c>
    </row>
    <row r="2208" spans="53:54" x14ac:dyDescent="0.2">
      <c r="BA2208" s="493">
        <v>47036</v>
      </c>
      <c r="BB2208" s="494">
        <v>2029</v>
      </c>
    </row>
    <row r="2209" spans="53:54" x14ac:dyDescent="0.2">
      <c r="BA2209" s="493">
        <v>47037</v>
      </c>
      <c r="BB2209" s="494">
        <v>2029</v>
      </c>
    </row>
    <row r="2210" spans="53:54" x14ac:dyDescent="0.2">
      <c r="BA2210" s="493">
        <v>47038</v>
      </c>
      <c r="BB2210" s="494">
        <v>2029</v>
      </c>
    </row>
    <row r="2211" spans="53:54" x14ac:dyDescent="0.2">
      <c r="BA2211" s="493">
        <v>47039</v>
      </c>
      <c r="BB2211" s="494">
        <v>2029</v>
      </c>
    </row>
    <row r="2212" spans="53:54" x14ac:dyDescent="0.2">
      <c r="BA2212" s="493">
        <v>47040</v>
      </c>
      <c r="BB2212" s="494">
        <v>2029</v>
      </c>
    </row>
    <row r="2213" spans="53:54" x14ac:dyDescent="0.2">
      <c r="BA2213" s="493">
        <v>47041</v>
      </c>
      <c r="BB2213" s="494">
        <v>2029</v>
      </c>
    </row>
    <row r="2214" spans="53:54" x14ac:dyDescent="0.2">
      <c r="BA2214" s="493">
        <v>47042</v>
      </c>
      <c r="BB2214" s="494">
        <v>2029</v>
      </c>
    </row>
    <row r="2215" spans="53:54" x14ac:dyDescent="0.2">
      <c r="BA2215" s="493">
        <v>47043</v>
      </c>
      <c r="BB2215" s="494">
        <v>2029</v>
      </c>
    </row>
    <row r="2216" spans="53:54" x14ac:dyDescent="0.2">
      <c r="BA2216" s="493">
        <v>47044</v>
      </c>
      <c r="BB2216" s="494">
        <v>2029</v>
      </c>
    </row>
    <row r="2217" spans="53:54" x14ac:dyDescent="0.2">
      <c r="BA2217" s="493">
        <v>47045</v>
      </c>
      <c r="BB2217" s="494">
        <v>2029</v>
      </c>
    </row>
    <row r="2218" spans="53:54" x14ac:dyDescent="0.2">
      <c r="BA2218" s="493">
        <v>47046</v>
      </c>
      <c r="BB2218" s="494">
        <v>2029</v>
      </c>
    </row>
    <row r="2219" spans="53:54" x14ac:dyDescent="0.2">
      <c r="BA2219" s="493">
        <v>47047</v>
      </c>
      <c r="BB2219" s="494">
        <v>2029</v>
      </c>
    </row>
    <row r="2220" spans="53:54" x14ac:dyDescent="0.2">
      <c r="BA2220" s="493">
        <v>47048</v>
      </c>
      <c r="BB2220" s="494">
        <v>2029</v>
      </c>
    </row>
    <row r="2221" spans="53:54" x14ac:dyDescent="0.2">
      <c r="BA2221" s="493">
        <v>47049</v>
      </c>
      <c r="BB2221" s="494">
        <v>2029</v>
      </c>
    </row>
    <row r="2222" spans="53:54" x14ac:dyDescent="0.2">
      <c r="BA2222" s="493">
        <v>47050</v>
      </c>
      <c r="BB2222" s="494">
        <v>2029</v>
      </c>
    </row>
    <row r="2223" spans="53:54" x14ac:dyDescent="0.2">
      <c r="BA2223" s="493">
        <v>47051</v>
      </c>
      <c r="BB2223" s="494">
        <v>2029</v>
      </c>
    </row>
    <row r="2224" spans="53:54" x14ac:dyDescent="0.2">
      <c r="BA2224" s="493">
        <v>47052</v>
      </c>
      <c r="BB2224" s="494">
        <v>2029</v>
      </c>
    </row>
    <row r="2225" spans="53:54" x14ac:dyDescent="0.2">
      <c r="BA2225" s="493">
        <v>47053</v>
      </c>
      <c r="BB2225" s="494">
        <v>2029</v>
      </c>
    </row>
    <row r="2226" spans="53:54" x14ac:dyDescent="0.2">
      <c r="BA2226" s="493">
        <v>47054</v>
      </c>
      <c r="BB2226" s="494">
        <v>2029</v>
      </c>
    </row>
    <row r="2227" spans="53:54" x14ac:dyDescent="0.2">
      <c r="BA2227" s="493">
        <v>47055</v>
      </c>
      <c r="BB2227" s="494">
        <v>2029</v>
      </c>
    </row>
    <row r="2228" spans="53:54" x14ac:dyDescent="0.2">
      <c r="BA2228" s="493">
        <v>47056</v>
      </c>
      <c r="BB2228" s="494">
        <v>2029</v>
      </c>
    </row>
    <row r="2229" spans="53:54" x14ac:dyDescent="0.2">
      <c r="BA2229" s="493">
        <v>47057</v>
      </c>
      <c r="BB2229" s="494">
        <v>2029</v>
      </c>
    </row>
    <row r="2230" spans="53:54" x14ac:dyDescent="0.2">
      <c r="BA2230" s="493">
        <v>47058</v>
      </c>
      <c r="BB2230" s="494">
        <v>2029</v>
      </c>
    </row>
    <row r="2231" spans="53:54" x14ac:dyDescent="0.2">
      <c r="BA2231" s="493">
        <v>47059</v>
      </c>
      <c r="BB2231" s="494">
        <v>2029</v>
      </c>
    </row>
    <row r="2232" spans="53:54" x14ac:dyDescent="0.2">
      <c r="BA2232" s="493">
        <v>47060</v>
      </c>
      <c r="BB2232" s="494">
        <v>2029</v>
      </c>
    </row>
    <row r="2233" spans="53:54" x14ac:dyDescent="0.2">
      <c r="BA2233" s="493">
        <v>47061</v>
      </c>
      <c r="BB2233" s="494">
        <v>2029</v>
      </c>
    </row>
    <row r="2234" spans="53:54" x14ac:dyDescent="0.2">
      <c r="BA2234" s="493">
        <v>47062</v>
      </c>
      <c r="BB2234" s="494">
        <v>2029</v>
      </c>
    </row>
    <row r="2235" spans="53:54" x14ac:dyDescent="0.2">
      <c r="BA2235" s="493">
        <v>47063</v>
      </c>
      <c r="BB2235" s="494">
        <v>2029</v>
      </c>
    </row>
    <row r="2236" spans="53:54" x14ac:dyDescent="0.2">
      <c r="BA2236" s="493">
        <v>47064</v>
      </c>
      <c r="BB2236" s="494">
        <v>2029</v>
      </c>
    </row>
    <row r="2237" spans="53:54" x14ac:dyDescent="0.2">
      <c r="BA2237" s="493">
        <v>47065</v>
      </c>
      <c r="BB2237" s="494">
        <v>2029</v>
      </c>
    </row>
    <row r="2238" spans="53:54" x14ac:dyDescent="0.2">
      <c r="BA2238" s="493">
        <v>47066</v>
      </c>
      <c r="BB2238" s="494">
        <v>2029</v>
      </c>
    </row>
    <row r="2239" spans="53:54" x14ac:dyDescent="0.2">
      <c r="BA2239" s="493">
        <v>47067</v>
      </c>
      <c r="BB2239" s="494">
        <v>2029</v>
      </c>
    </row>
    <row r="2240" spans="53:54" x14ac:dyDescent="0.2">
      <c r="BA2240" s="493">
        <v>47068</v>
      </c>
      <c r="BB2240" s="494">
        <v>2029</v>
      </c>
    </row>
    <row r="2241" spans="53:54" x14ac:dyDescent="0.2">
      <c r="BA2241" s="493">
        <v>47069</v>
      </c>
      <c r="BB2241" s="494">
        <v>2029</v>
      </c>
    </row>
    <row r="2242" spans="53:54" x14ac:dyDescent="0.2">
      <c r="BA2242" s="493">
        <v>47070</v>
      </c>
      <c r="BB2242" s="494">
        <v>2029</v>
      </c>
    </row>
    <row r="2243" spans="53:54" x14ac:dyDescent="0.2">
      <c r="BA2243" s="493">
        <v>47071</v>
      </c>
      <c r="BB2243" s="494">
        <v>2029</v>
      </c>
    </row>
    <row r="2244" spans="53:54" x14ac:dyDescent="0.2">
      <c r="BA2244" s="493">
        <v>47072</v>
      </c>
      <c r="BB2244" s="494">
        <v>2029</v>
      </c>
    </row>
    <row r="2245" spans="53:54" x14ac:dyDescent="0.2">
      <c r="BA2245" s="493">
        <v>47073</v>
      </c>
      <c r="BB2245" s="494">
        <v>2029</v>
      </c>
    </row>
    <row r="2246" spans="53:54" x14ac:dyDescent="0.2">
      <c r="BA2246" s="493">
        <v>47074</v>
      </c>
      <c r="BB2246" s="494">
        <v>2029</v>
      </c>
    </row>
    <row r="2247" spans="53:54" x14ac:dyDescent="0.2">
      <c r="BA2247" s="493">
        <v>47075</v>
      </c>
      <c r="BB2247" s="494">
        <v>2029</v>
      </c>
    </row>
    <row r="2248" spans="53:54" x14ac:dyDescent="0.2">
      <c r="BA2248" s="493">
        <v>47076</v>
      </c>
      <c r="BB2248" s="494">
        <v>2029</v>
      </c>
    </row>
    <row r="2249" spans="53:54" x14ac:dyDescent="0.2">
      <c r="BA2249" s="493">
        <v>47077</v>
      </c>
      <c r="BB2249" s="494">
        <v>2029</v>
      </c>
    </row>
    <row r="2250" spans="53:54" x14ac:dyDescent="0.2">
      <c r="BA2250" s="493">
        <v>47078</v>
      </c>
      <c r="BB2250" s="494">
        <v>2029</v>
      </c>
    </row>
    <row r="2251" spans="53:54" x14ac:dyDescent="0.2">
      <c r="BA2251" s="493">
        <v>47079</v>
      </c>
      <c r="BB2251" s="494">
        <v>2029</v>
      </c>
    </row>
    <row r="2252" spans="53:54" x14ac:dyDescent="0.2">
      <c r="BA2252" s="493">
        <v>47080</v>
      </c>
      <c r="BB2252" s="494">
        <v>2029</v>
      </c>
    </row>
    <row r="2253" spans="53:54" x14ac:dyDescent="0.2">
      <c r="BA2253" s="493">
        <v>47081</v>
      </c>
      <c r="BB2253" s="494">
        <v>2029</v>
      </c>
    </row>
    <row r="2254" spans="53:54" x14ac:dyDescent="0.2">
      <c r="BA2254" s="493">
        <v>47082</v>
      </c>
      <c r="BB2254" s="494">
        <v>2029</v>
      </c>
    </row>
    <row r="2255" spans="53:54" x14ac:dyDescent="0.2">
      <c r="BA2255" s="493">
        <v>47083</v>
      </c>
      <c r="BB2255" s="494">
        <v>2029</v>
      </c>
    </row>
    <row r="2256" spans="53:54" x14ac:dyDescent="0.2">
      <c r="BA2256" s="493">
        <v>47084</v>
      </c>
      <c r="BB2256" s="494">
        <v>2029</v>
      </c>
    </row>
    <row r="2257" spans="53:54" x14ac:dyDescent="0.2">
      <c r="BA2257" s="493">
        <v>47085</v>
      </c>
      <c r="BB2257" s="494">
        <v>2029</v>
      </c>
    </row>
    <row r="2258" spans="53:54" x14ac:dyDescent="0.2">
      <c r="BA2258" s="493">
        <v>47086</v>
      </c>
      <c r="BB2258" s="494">
        <v>2029</v>
      </c>
    </row>
    <row r="2259" spans="53:54" x14ac:dyDescent="0.2">
      <c r="BA2259" s="493">
        <v>47087</v>
      </c>
      <c r="BB2259" s="494">
        <v>2029</v>
      </c>
    </row>
    <row r="2260" spans="53:54" x14ac:dyDescent="0.2">
      <c r="BA2260" s="493">
        <v>47088</v>
      </c>
      <c r="BB2260" s="494">
        <v>2029</v>
      </c>
    </row>
    <row r="2261" spans="53:54" x14ac:dyDescent="0.2">
      <c r="BA2261" s="493">
        <v>47089</v>
      </c>
      <c r="BB2261" s="494">
        <v>2029</v>
      </c>
    </row>
    <row r="2262" spans="53:54" x14ac:dyDescent="0.2">
      <c r="BA2262" s="493">
        <v>47090</v>
      </c>
      <c r="BB2262" s="494">
        <v>2029</v>
      </c>
    </row>
    <row r="2263" spans="53:54" x14ac:dyDescent="0.2">
      <c r="BA2263" s="493">
        <v>47091</v>
      </c>
      <c r="BB2263" s="494">
        <v>2029</v>
      </c>
    </row>
    <row r="2264" spans="53:54" x14ac:dyDescent="0.2">
      <c r="BA2264" s="493">
        <v>47092</v>
      </c>
      <c r="BB2264" s="494">
        <v>2029</v>
      </c>
    </row>
    <row r="2265" spans="53:54" x14ac:dyDescent="0.2">
      <c r="BA2265" s="493">
        <v>47093</v>
      </c>
      <c r="BB2265" s="494">
        <v>2029</v>
      </c>
    </row>
    <row r="2266" spans="53:54" x14ac:dyDescent="0.2">
      <c r="BA2266" s="493">
        <v>47094</v>
      </c>
      <c r="BB2266" s="494">
        <v>2029</v>
      </c>
    </row>
    <row r="2267" spans="53:54" x14ac:dyDescent="0.2">
      <c r="BA2267" s="493">
        <v>47095</v>
      </c>
      <c r="BB2267" s="494">
        <v>2029</v>
      </c>
    </row>
    <row r="2268" spans="53:54" x14ac:dyDescent="0.2">
      <c r="BA2268" s="493">
        <v>47096</v>
      </c>
      <c r="BB2268" s="494">
        <v>2029</v>
      </c>
    </row>
    <row r="2269" spans="53:54" x14ac:dyDescent="0.2">
      <c r="BA2269" s="493">
        <v>47097</v>
      </c>
      <c r="BB2269" s="494">
        <v>2029</v>
      </c>
    </row>
    <row r="2270" spans="53:54" x14ac:dyDescent="0.2">
      <c r="BA2270" s="493">
        <v>47098</v>
      </c>
      <c r="BB2270" s="494">
        <v>2029</v>
      </c>
    </row>
    <row r="2271" spans="53:54" x14ac:dyDescent="0.2">
      <c r="BA2271" s="493">
        <v>47099</v>
      </c>
      <c r="BB2271" s="494">
        <v>2029</v>
      </c>
    </row>
    <row r="2272" spans="53:54" x14ac:dyDescent="0.2">
      <c r="BA2272" s="493">
        <v>47100</v>
      </c>
      <c r="BB2272" s="494">
        <v>2029</v>
      </c>
    </row>
    <row r="2273" spans="53:54" x14ac:dyDescent="0.2">
      <c r="BA2273" s="493">
        <v>47101</v>
      </c>
      <c r="BB2273" s="494">
        <v>2029</v>
      </c>
    </row>
    <row r="2274" spans="53:54" x14ac:dyDescent="0.2">
      <c r="BA2274" s="493">
        <v>47102</v>
      </c>
      <c r="BB2274" s="494">
        <v>2029</v>
      </c>
    </row>
    <row r="2275" spans="53:54" x14ac:dyDescent="0.2">
      <c r="BA2275" s="493">
        <v>47103</v>
      </c>
      <c r="BB2275" s="494">
        <v>2029</v>
      </c>
    </row>
    <row r="2276" spans="53:54" x14ac:dyDescent="0.2">
      <c r="BA2276" s="493">
        <v>47104</v>
      </c>
      <c r="BB2276" s="494">
        <v>2029</v>
      </c>
    </row>
    <row r="2277" spans="53:54" x14ac:dyDescent="0.2">
      <c r="BA2277" s="493">
        <v>47105</v>
      </c>
      <c r="BB2277" s="494">
        <v>2029</v>
      </c>
    </row>
    <row r="2278" spans="53:54" x14ac:dyDescent="0.2">
      <c r="BA2278" s="493">
        <v>47106</v>
      </c>
      <c r="BB2278" s="494">
        <v>2029</v>
      </c>
    </row>
    <row r="2279" spans="53:54" x14ac:dyDescent="0.2">
      <c r="BA2279" s="493">
        <v>47107</v>
      </c>
      <c r="BB2279" s="494">
        <v>2029</v>
      </c>
    </row>
    <row r="2280" spans="53:54" x14ac:dyDescent="0.2">
      <c r="BA2280" s="493">
        <v>47108</v>
      </c>
      <c r="BB2280" s="494">
        <v>2029</v>
      </c>
    </row>
    <row r="2281" spans="53:54" x14ac:dyDescent="0.2">
      <c r="BA2281" s="493">
        <v>47109</v>
      </c>
      <c r="BB2281" s="494">
        <v>2029</v>
      </c>
    </row>
    <row r="2282" spans="53:54" x14ac:dyDescent="0.2">
      <c r="BA2282" s="493">
        <v>47110</v>
      </c>
      <c r="BB2282" s="494">
        <v>2029</v>
      </c>
    </row>
    <row r="2283" spans="53:54" x14ac:dyDescent="0.2">
      <c r="BA2283" s="493">
        <v>47111</v>
      </c>
      <c r="BB2283" s="494">
        <v>2029</v>
      </c>
    </row>
    <row r="2284" spans="53:54" x14ac:dyDescent="0.2">
      <c r="BA2284" s="493">
        <v>47112</v>
      </c>
      <c r="BB2284" s="494">
        <v>2029</v>
      </c>
    </row>
    <row r="2285" spans="53:54" x14ac:dyDescent="0.2">
      <c r="BA2285" s="493">
        <v>47113</v>
      </c>
      <c r="BB2285" s="494">
        <v>2029</v>
      </c>
    </row>
    <row r="2286" spans="53:54" x14ac:dyDescent="0.2">
      <c r="BA2286" s="493">
        <v>47114</v>
      </c>
      <c r="BB2286" s="494">
        <v>2029</v>
      </c>
    </row>
    <row r="2287" spans="53:54" x14ac:dyDescent="0.2">
      <c r="BA2287" s="493">
        <v>47115</v>
      </c>
      <c r="BB2287" s="494">
        <v>2029</v>
      </c>
    </row>
    <row r="2288" spans="53:54" x14ac:dyDescent="0.2">
      <c r="BA2288" s="493">
        <v>47116</v>
      </c>
      <c r="BB2288" s="494">
        <v>2029</v>
      </c>
    </row>
    <row r="2289" spans="53:54" x14ac:dyDescent="0.2">
      <c r="BA2289" s="493">
        <v>47117</v>
      </c>
      <c r="BB2289" s="494">
        <v>2029</v>
      </c>
    </row>
    <row r="2290" spans="53:54" x14ac:dyDescent="0.2">
      <c r="BA2290" s="493">
        <v>47118</v>
      </c>
      <c r="BB2290" s="494">
        <v>2029</v>
      </c>
    </row>
    <row r="2291" spans="53:54" x14ac:dyDescent="0.2">
      <c r="BA2291" s="493">
        <v>47119</v>
      </c>
      <c r="BB2291" s="494">
        <v>2029</v>
      </c>
    </row>
    <row r="2292" spans="53:54" x14ac:dyDescent="0.2">
      <c r="BA2292" s="493">
        <v>47120</v>
      </c>
      <c r="BB2292" s="494">
        <v>2029</v>
      </c>
    </row>
    <row r="2293" spans="53:54" x14ac:dyDescent="0.2">
      <c r="BA2293" s="493">
        <v>47121</v>
      </c>
      <c r="BB2293" s="494">
        <v>2029</v>
      </c>
    </row>
    <row r="2294" spans="53:54" x14ac:dyDescent="0.2">
      <c r="BA2294" s="493">
        <v>47122</v>
      </c>
      <c r="BB2294" s="494">
        <v>2029</v>
      </c>
    </row>
    <row r="2295" spans="53:54" x14ac:dyDescent="0.2">
      <c r="BA2295" s="493">
        <v>47123</v>
      </c>
      <c r="BB2295" s="494">
        <v>2029</v>
      </c>
    </row>
    <row r="2296" spans="53:54" x14ac:dyDescent="0.2">
      <c r="BA2296" s="493">
        <v>47124</v>
      </c>
      <c r="BB2296" s="494">
        <v>2029</v>
      </c>
    </row>
    <row r="2297" spans="53:54" x14ac:dyDescent="0.2">
      <c r="BA2297" s="493">
        <v>47125</v>
      </c>
      <c r="BB2297" s="494">
        <v>2029</v>
      </c>
    </row>
    <row r="2298" spans="53:54" x14ac:dyDescent="0.2">
      <c r="BA2298" s="493">
        <v>47126</v>
      </c>
      <c r="BB2298" s="494">
        <v>2029</v>
      </c>
    </row>
    <row r="2299" spans="53:54" x14ac:dyDescent="0.2">
      <c r="BA2299" s="493">
        <v>47127</v>
      </c>
      <c r="BB2299" s="494">
        <v>2029</v>
      </c>
    </row>
    <row r="2300" spans="53:54" x14ac:dyDescent="0.2">
      <c r="BA2300" s="493">
        <v>47128</v>
      </c>
      <c r="BB2300" s="494">
        <v>2029</v>
      </c>
    </row>
    <row r="2301" spans="53:54" x14ac:dyDescent="0.2">
      <c r="BA2301" s="493">
        <v>47129</v>
      </c>
      <c r="BB2301" s="494">
        <v>2029</v>
      </c>
    </row>
    <row r="2302" spans="53:54" x14ac:dyDescent="0.2">
      <c r="BA2302" s="493">
        <v>47130</v>
      </c>
      <c r="BB2302" s="494">
        <v>2029</v>
      </c>
    </row>
    <row r="2303" spans="53:54" x14ac:dyDescent="0.2">
      <c r="BA2303" s="493">
        <v>47131</v>
      </c>
      <c r="BB2303" s="494">
        <v>2029</v>
      </c>
    </row>
    <row r="2304" spans="53:54" x14ac:dyDescent="0.2">
      <c r="BA2304" s="493">
        <v>47132</v>
      </c>
      <c r="BB2304" s="494">
        <v>2029</v>
      </c>
    </row>
    <row r="2305" spans="53:54" x14ac:dyDescent="0.2">
      <c r="BA2305" s="493">
        <v>47133</v>
      </c>
      <c r="BB2305" s="494">
        <v>2029</v>
      </c>
    </row>
    <row r="2306" spans="53:54" x14ac:dyDescent="0.2">
      <c r="BA2306" s="493">
        <v>47134</v>
      </c>
      <c r="BB2306" s="494">
        <v>2029</v>
      </c>
    </row>
    <row r="2307" spans="53:54" x14ac:dyDescent="0.2">
      <c r="BA2307" s="493">
        <v>47135</v>
      </c>
      <c r="BB2307" s="494">
        <v>2029</v>
      </c>
    </row>
    <row r="2308" spans="53:54" x14ac:dyDescent="0.2">
      <c r="BA2308" s="493">
        <v>47136</v>
      </c>
      <c r="BB2308" s="494">
        <v>2029</v>
      </c>
    </row>
    <row r="2309" spans="53:54" x14ac:dyDescent="0.2">
      <c r="BA2309" s="493">
        <v>47137</v>
      </c>
      <c r="BB2309" s="494">
        <v>2029</v>
      </c>
    </row>
    <row r="2310" spans="53:54" x14ac:dyDescent="0.2">
      <c r="BA2310" s="493">
        <v>47138</v>
      </c>
      <c r="BB2310" s="494">
        <v>2029</v>
      </c>
    </row>
    <row r="2311" spans="53:54" x14ac:dyDescent="0.2">
      <c r="BA2311" s="493">
        <v>47139</v>
      </c>
      <c r="BB2311" s="494">
        <v>2029</v>
      </c>
    </row>
    <row r="2312" spans="53:54" x14ac:dyDescent="0.2">
      <c r="BA2312" s="493">
        <v>47140</v>
      </c>
      <c r="BB2312" s="494">
        <v>2029</v>
      </c>
    </row>
    <row r="2313" spans="53:54" x14ac:dyDescent="0.2">
      <c r="BA2313" s="493">
        <v>47141</v>
      </c>
      <c r="BB2313" s="494">
        <v>2029</v>
      </c>
    </row>
    <row r="2314" spans="53:54" x14ac:dyDescent="0.2">
      <c r="BA2314" s="493">
        <v>47142</v>
      </c>
      <c r="BB2314" s="494">
        <v>2029</v>
      </c>
    </row>
    <row r="2315" spans="53:54" x14ac:dyDescent="0.2">
      <c r="BA2315" s="493">
        <v>47143</v>
      </c>
      <c r="BB2315" s="494">
        <v>2029</v>
      </c>
    </row>
    <row r="2316" spans="53:54" x14ac:dyDescent="0.2">
      <c r="BA2316" s="493">
        <v>47144</v>
      </c>
      <c r="BB2316" s="494">
        <v>2029</v>
      </c>
    </row>
    <row r="2317" spans="53:54" x14ac:dyDescent="0.2">
      <c r="BA2317" s="493">
        <v>47145</v>
      </c>
      <c r="BB2317" s="494">
        <v>2029</v>
      </c>
    </row>
    <row r="2318" spans="53:54" x14ac:dyDescent="0.2">
      <c r="BA2318" s="493">
        <v>47146</v>
      </c>
      <c r="BB2318" s="494">
        <v>2029</v>
      </c>
    </row>
    <row r="2319" spans="53:54" x14ac:dyDescent="0.2">
      <c r="BA2319" s="493">
        <v>47147</v>
      </c>
      <c r="BB2319" s="494">
        <v>2029</v>
      </c>
    </row>
    <row r="2320" spans="53:54" x14ac:dyDescent="0.2">
      <c r="BA2320" s="493">
        <v>47148</v>
      </c>
      <c r="BB2320" s="494">
        <v>2029</v>
      </c>
    </row>
    <row r="2321" spans="53:54" x14ac:dyDescent="0.2">
      <c r="BA2321" s="493">
        <v>47149</v>
      </c>
      <c r="BB2321" s="494">
        <v>2029</v>
      </c>
    </row>
    <row r="2322" spans="53:54" x14ac:dyDescent="0.2">
      <c r="BA2322" s="493">
        <v>47150</v>
      </c>
      <c r="BB2322" s="494">
        <v>2029</v>
      </c>
    </row>
    <row r="2323" spans="53:54" x14ac:dyDescent="0.2">
      <c r="BA2323" s="493">
        <v>47151</v>
      </c>
      <c r="BB2323" s="494">
        <v>2029</v>
      </c>
    </row>
    <row r="2324" spans="53:54" x14ac:dyDescent="0.2">
      <c r="BA2324" s="493">
        <v>47152</v>
      </c>
      <c r="BB2324" s="494">
        <v>2029</v>
      </c>
    </row>
    <row r="2325" spans="53:54" x14ac:dyDescent="0.2">
      <c r="BA2325" s="493">
        <v>47153</v>
      </c>
      <c r="BB2325" s="494">
        <v>2029</v>
      </c>
    </row>
    <row r="2326" spans="53:54" x14ac:dyDescent="0.2">
      <c r="BA2326" s="493">
        <v>47154</v>
      </c>
      <c r="BB2326" s="494">
        <v>2029</v>
      </c>
    </row>
    <row r="2327" spans="53:54" x14ac:dyDescent="0.2">
      <c r="BA2327" s="493">
        <v>47155</v>
      </c>
      <c r="BB2327" s="494">
        <v>2029</v>
      </c>
    </row>
    <row r="2328" spans="53:54" x14ac:dyDescent="0.2">
      <c r="BA2328" s="493">
        <v>47156</v>
      </c>
      <c r="BB2328" s="494">
        <v>2029</v>
      </c>
    </row>
    <row r="2329" spans="53:54" x14ac:dyDescent="0.2">
      <c r="BA2329" s="493">
        <v>47157</v>
      </c>
      <c r="BB2329" s="494">
        <v>2029</v>
      </c>
    </row>
    <row r="2330" spans="53:54" x14ac:dyDescent="0.2">
      <c r="BA2330" s="493">
        <v>47158</v>
      </c>
      <c r="BB2330" s="494">
        <v>2029</v>
      </c>
    </row>
    <row r="2331" spans="53:54" x14ac:dyDescent="0.2">
      <c r="BA2331" s="493">
        <v>47159</v>
      </c>
      <c r="BB2331" s="494">
        <v>2029</v>
      </c>
    </row>
    <row r="2332" spans="53:54" x14ac:dyDescent="0.2">
      <c r="BA2332" s="493">
        <v>47160</v>
      </c>
      <c r="BB2332" s="494">
        <v>2029</v>
      </c>
    </row>
    <row r="2333" spans="53:54" x14ac:dyDescent="0.2">
      <c r="BA2333" s="493">
        <v>47161</v>
      </c>
      <c r="BB2333" s="494">
        <v>2029</v>
      </c>
    </row>
    <row r="2334" spans="53:54" x14ac:dyDescent="0.2">
      <c r="BA2334" s="493">
        <v>47162</v>
      </c>
      <c r="BB2334" s="494">
        <v>2029</v>
      </c>
    </row>
    <row r="2335" spans="53:54" x14ac:dyDescent="0.2">
      <c r="BA2335" s="493">
        <v>47163</v>
      </c>
      <c r="BB2335" s="494">
        <v>2029</v>
      </c>
    </row>
    <row r="2336" spans="53:54" x14ac:dyDescent="0.2">
      <c r="BA2336" s="493">
        <v>47164</v>
      </c>
      <c r="BB2336" s="494">
        <v>2029</v>
      </c>
    </row>
    <row r="2337" spans="53:54" x14ac:dyDescent="0.2">
      <c r="BA2337" s="493">
        <v>47165</v>
      </c>
      <c r="BB2337" s="494">
        <v>2029</v>
      </c>
    </row>
    <row r="2338" spans="53:54" x14ac:dyDescent="0.2">
      <c r="BA2338" s="493">
        <v>47166</v>
      </c>
      <c r="BB2338" s="494">
        <v>2029</v>
      </c>
    </row>
    <row r="2339" spans="53:54" x14ac:dyDescent="0.2">
      <c r="BA2339" s="493">
        <v>47167</v>
      </c>
      <c r="BB2339" s="494">
        <v>2029</v>
      </c>
    </row>
    <row r="2340" spans="53:54" x14ac:dyDescent="0.2">
      <c r="BA2340" s="493">
        <v>47168</v>
      </c>
      <c r="BB2340" s="494">
        <v>2029</v>
      </c>
    </row>
    <row r="2341" spans="53:54" x14ac:dyDescent="0.2">
      <c r="BA2341" s="493">
        <v>47169</v>
      </c>
      <c r="BB2341" s="494">
        <v>2029</v>
      </c>
    </row>
    <row r="2342" spans="53:54" x14ac:dyDescent="0.2">
      <c r="BA2342" s="493">
        <v>47170</v>
      </c>
      <c r="BB2342" s="494">
        <v>2029</v>
      </c>
    </row>
    <row r="2343" spans="53:54" x14ac:dyDescent="0.2">
      <c r="BA2343" s="493">
        <v>47171</v>
      </c>
      <c r="BB2343" s="494">
        <v>2029</v>
      </c>
    </row>
    <row r="2344" spans="53:54" x14ac:dyDescent="0.2">
      <c r="BA2344" s="493">
        <v>47172</v>
      </c>
      <c r="BB2344" s="494">
        <v>2029</v>
      </c>
    </row>
    <row r="2345" spans="53:54" x14ac:dyDescent="0.2">
      <c r="BA2345" s="493">
        <v>47173</v>
      </c>
      <c r="BB2345" s="494">
        <v>2029</v>
      </c>
    </row>
    <row r="2346" spans="53:54" x14ac:dyDescent="0.2">
      <c r="BA2346" s="493">
        <v>47174</v>
      </c>
      <c r="BB2346" s="494">
        <v>2029</v>
      </c>
    </row>
    <row r="2347" spans="53:54" x14ac:dyDescent="0.2">
      <c r="BA2347" s="493">
        <v>47175</v>
      </c>
      <c r="BB2347" s="494">
        <v>2029</v>
      </c>
    </row>
    <row r="2348" spans="53:54" x14ac:dyDescent="0.2">
      <c r="BA2348" s="493">
        <v>47176</v>
      </c>
      <c r="BB2348" s="494">
        <v>2029</v>
      </c>
    </row>
    <row r="2349" spans="53:54" x14ac:dyDescent="0.2">
      <c r="BA2349" s="493">
        <v>47177</v>
      </c>
      <c r="BB2349" s="494">
        <v>2029</v>
      </c>
    </row>
    <row r="2350" spans="53:54" x14ac:dyDescent="0.2">
      <c r="BA2350" s="493">
        <v>47178</v>
      </c>
      <c r="BB2350" s="494">
        <v>2029</v>
      </c>
    </row>
    <row r="2351" spans="53:54" x14ac:dyDescent="0.2">
      <c r="BA2351" s="493">
        <v>47179</v>
      </c>
      <c r="BB2351" s="494">
        <v>2029</v>
      </c>
    </row>
    <row r="2352" spans="53:54" x14ac:dyDescent="0.2">
      <c r="BA2352" s="493">
        <v>47180</v>
      </c>
      <c r="BB2352" s="494">
        <v>2029</v>
      </c>
    </row>
    <row r="2353" spans="53:54" x14ac:dyDescent="0.2">
      <c r="BA2353" s="493">
        <v>47181</v>
      </c>
      <c r="BB2353" s="494">
        <v>2029</v>
      </c>
    </row>
    <row r="2354" spans="53:54" x14ac:dyDescent="0.2">
      <c r="BA2354" s="493">
        <v>47182</v>
      </c>
      <c r="BB2354" s="494">
        <v>2029</v>
      </c>
    </row>
    <row r="2355" spans="53:54" x14ac:dyDescent="0.2">
      <c r="BA2355" s="493">
        <v>47183</v>
      </c>
      <c r="BB2355" s="494">
        <v>2029</v>
      </c>
    </row>
    <row r="2356" spans="53:54" x14ac:dyDescent="0.2">
      <c r="BA2356" s="493">
        <v>47184</v>
      </c>
      <c r="BB2356" s="494">
        <v>2029</v>
      </c>
    </row>
    <row r="2357" spans="53:54" x14ac:dyDescent="0.2">
      <c r="BA2357" s="493">
        <v>47185</v>
      </c>
      <c r="BB2357" s="494">
        <v>2029</v>
      </c>
    </row>
    <row r="2358" spans="53:54" x14ac:dyDescent="0.2">
      <c r="BA2358" s="493">
        <v>47186</v>
      </c>
      <c r="BB2358" s="494">
        <v>2029</v>
      </c>
    </row>
    <row r="2359" spans="53:54" x14ac:dyDescent="0.2">
      <c r="BA2359" s="493">
        <v>47187</v>
      </c>
      <c r="BB2359" s="494">
        <v>2029</v>
      </c>
    </row>
    <row r="2360" spans="53:54" x14ac:dyDescent="0.2">
      <c r="BA2360" s="493">
        <v>47188</v>
      </c>
      <c r="BB2360" s="494">
        <v>2029</v>
      </c>
    </row>
    <row r="2361" spans="53:54" x14ac:dyDescent="0.2">
      <c r="BA2361" s="493">
        <v>47189</v>
      </c>
      <c r="BB2361" s="494">
        <v>2029</v>
      </c>
    </row>
    <row r="2362" spans="53:54" x14ac:dyDescent="0.2">
      <c r="BA2362" s="493">
        <v>47190</v>
      </c>
      <c r="BB2362" s="494">
        <v>2029</v>
      </c>
    </row>
    <row r="2363" spans="53:54" x14ac:dyDescent="0.2">
      <c r="BA2363" s="493">
        <v>47191</v>
      </c>
      <c r="BB2363" s="494">
        <v>2029</v>
      </c>
    </row>
    <row r="2364" spans="53:54" x14ac:dyDescent="0.2">
      <c r="BA2364" s="493">
        <v>47192</v>
      </c>
      <c r="BB2364" s="494">
        <v>2029</v>
      </c>
    </row>
    <row r="2365" spans="53:54" x14ac:dyDescent="0.2">
      <c r="BA2365" s="493">
        <v>47193</v>
      </c>
      <c r="BB2365" s="494">
        <v>2029</v>
      </c>
    </row>
    <row r="2366" spans="53:54" x14ac:dyDescent="0.2">
      <c r="BA2366" s="493">
        <v>47194</v>
      </c>
      <c r="BB2366" s="494">
        <v>2029</v>
      </c>
    </row>
    <row r="2367" spans="53:54" x14ac:dyDescent="0.2">
      <c r="BA2367" s="493">
        <v>47195</v>
      </c>
      <c r="BB2367" s="494">
        <v>2029</v>
      </c>
    </row>
    <row r="2368" spans="53:54" x14ac:dyDescent="0.2">
      <c r="BA2368" s="493">
        <v>47196</v>
      </c>
      <c r="BB2368" s="494">
        <v>2029</v>
      </c>
    </row>
    <row r="2369" spans="53:54" x14ac:dyDescent="0.2">
      <c r="BA2369" s="493">
        <v>47197</v>
      </c>
      <c r="BB2369" s="494">
        <v>2029</v>
      </c>
    </row>
    <row r="2370" spans="53:54" x14ac:dyDescent="0.2">
      <c r="BA2370" s="493">
        <v>47198</v>
      </c>
      <c r="BB2370" s="494">
        <v>2029</v>
      </c>
    </row>
    <row r="2371" spans="53:54" x14ac:dyDescent="0.2">
      <c r="BA2371" s="493">
        <v>47199</v>
      </c>
      <c r="BB2371" s="494">
        <v>2029</v>
      </c>
    </row>
    <row r="2372" spans="53:54" x14ac:dyDescent="0.2">
      <c r="BA2372" s="493">
        <v>47200</v>
      </c>
      <c r="BB2372" s="494">
        <v>2029</v>
      </c>
    </row>
    <row r="2373" spans="53:54" x14ac:dyDescent="0.2">
      <c r="BA2373" s="493">
        <v>47201</v>
      </c>
      <c r="BB2373" s="494">
        <v>2029</v>
      </c>
    </row>
    <row r="2374" spans="53:54" x14ac:dyDescent="0.2">
      <c r="BA2374" s="493">
        <v>47202</v>
      </c>
      <c r="BB2374" s="494">
        <v>2029</v>
      </c>
    </row>
    <row r="2375" spans="53:54" x14ac:dyDescent="0.2">
      <c r="BA2375" s="493">
        <v>47203</v>
      </c>
      <c r="BB2375" s="494">
        <v>2029</v>
      </c>
    </row>
    <row r="2376" spans="53:54" x14ac:dyDescent="0.2">
      <c r="BA2376" s="493">
        <v>47204</v>
      </c>
      <c r="BB2376" s="494">
        <v>2029</v>
      </c>
    </row>
    <row r="2377" spans="53:54" x14ac:dyDescent="0.2">
      <c r="BA2377" s="493">
        <v>47205</v>
      </c>
      <c r="BB2377" s="494">
        <v>2029</v>
      </c>
    </row>
    <row r="2378" spans="53:54" x14ac:dyDescent="0.2">
      <c r="BA2378" s="493">
        <v>47206</v>
      </c>
      <c r="BB2378" s="494">
        <v>2029</v>
      </c>
    </row>
    <row r="2379" spans="53:54" x14ac:dyDescent="0.2">
      <c r="BA2379" s="493">
        <v>47207</v>
      </c>
      <c r="BB2379" s="494">
        <v>2029</v>
      </c>
    </row>
    <row r="2380" spans="53:54" x14ac:dyDescent="0.2">
      <c r="BA2380" s="493">
        <v>47208</v>
      </c>
      <c r="BB2380" s="494">
        <v>2029</v>
      </c>
    </row>
    <row r="2381" spans="53:54" x14ac:dyDescent="0.2">
      <c r="BA2381" s="493">
        <v>47209</v>
      </c>
      <c r="BB2381" s="494">
        <v>2029</v>
      </c>
    </row>
    <row r="2382" spans="53:54" x14ac:dyDescent="0.2">
      <c r="BA2382" s="493">
        <v>47210</v>
      </c>
      <c r="BB2382" s="494">
        <v>2029</v>
      </c>
    </row>
    <row r="2383" spans="53:54" x14ac:dyDescent="0.2">
      <c r="BA2383" s="493">
        <v>47211</v>
      </c>
      <c r="BB2383" s="494">
        <v>2029</v>
      </c>
    </row>
    <row r="2384" spans="53:54" x14ac:dyDescent="0.2">
      <c r="BA2384" s="493">
        <v>47212</v>
      </c>
      <c r="BB2384" s="494">
        <v>2029</v>
      </c>
    </row>
    <row r="2385" spans="53:54" x14ac:dyDescent="0.2">
      <c r="BA2385" s="493">
        <v>47213</v>
      </c>
      <c r="BB2385" s="494">
        <v>2029</v>
      </c>
    </row>
    <row r="2386" spans="53:54" x14ac:dyDescent="0.2">
      <c r="BA2386" s="493">
        <v>47214</v>
      </c>
      <c r="BB2386" s="494">
        <v>2029</v>
      </c>
    </row>
    <row r="2387" spans="53:54" x14ac:dyDescent="0.2">
      <c r="BA2387" s="493">
        <v>47215</v>
      </c>
      <c r="BB2387" s="494">
        <v>2029</v>
      </c>
    </row>
    <row r="2388" spans="53:54" x14ac:dyDescent="0.2">
      <c r="BA2388" s="493">
        <v>47216</v>
      </c>
      <c r="BB2388" s="494">
        <v>2029</v>
      </c>
    </row>
    <row r="2389" spans="53:54" x14ac:dyDescent="0.2">
      <c r="BA2389" s="493">
        <v>47217</v>
      </c>
      <c r="BB2389" s="494">
        <v>2029</v>
      </c>
    </row>
    <row r="2390" spans="53:54" x14ac:dyDescent="0.2">
      <c r="BA2390" s="493">
        <v>47218</v>
      </c>
      <c r="BB2390" s="494">
        <v>2029</v>
      </c>
    </row>
    <row r="2391" spans="53:54" x14ac:dyDescent="0.2">
      <c r="BA2391" s="493">
        <v>47219</v>
      </c>
      <c r="BB2391" s="494">
        <v>2029</v>
      </c>
    </row>
    <row r="2392" spans="53:54" x14ac:dyDescent="0.2">
      <c r="BA2392" s="493">
        <v>47220</v>
      </c>
      <c r="BB2392" s="494">
        <v>2029</v>
      </c>
    </row>
    <row r="2393" spans="53:54" x14ac:dyDescent="0.2">
      <c r="BA2393" s="493">
        <v>47221</v>
      </c>
      <c r="BB2393" s="494">
        <v>2029</v>
      </c>
    </row>
    <row r="2394" spans="53:54" x14ac:dyDescent="0.2">
      <c r="BA2394" s="493">
        <v>47222</v>
      </c>
      <c r="BB2394" s="494">
        <v>2029</v>
      </c>
    </row>
    <row r="2395" spans="53:54" x14ac:dyDescent="0.2">
      <c r="BA2395" s="493">
        <v>47223</v>
      </c>
      <c r="BB2395" s="494">
        <v>2029</v>
      </c>
    </row>
    <row r="2396" spans="53:54" x14ac:dyDescent="0.2">
      <c r="BA2396" s="493">
        <v>47224</v>
      </c>
      <c r="BB2396" s="494">
        <v>2029</v>
      </c>
    </row>
    <row r="2397" spans="53:54" x14ac:dyDescent="0.2">
      <c r="BA2397" s="493">
        <v>47225</v>
      </c>
      <c r="BB2397" s="494">
        <v>2029</v>
      </c>
    </row>
    <row r="2398" spans="53:54" x14ac:dyDescent="0.2">
      <c r="BA2398" s="493">
        <v>47226</v>
      </c>
      <c r="BB2398" s="494">
        <v>2029</v>
      </c>
    </row>
    <row r="2399" spans="53:54" x14ac:dyDescent="0.2">
      <c r="BA2399" s="493">
        <v>47227</v>
      </c>
      <c r="BB2399" s="494">
        <v>2029</v>
      </c>
    </row>
    <row r="2400" spans="53:54" x14ac:dyDescent="0.2">
      <c r="BA2400" s="493">
        <v>47228</v>
      </c>
      <c r="BB2400" s="494">
        <v>2029</v>
      </c>
    </row>
    <row r="2401" spans="53:54" x14ac:dyDescent="0.2">
      <c r="BA2401" s="493">
        <v>47229</v>
      </c>
      <c r="BB2401" s="494">
        <v>2029</v>
      </c>
    </row>
    <row r="2402" spans="53:54" x14ac:dyDescent="0.2">
      <c r="BA2402" s="493">
        <v>47230</v>
      </c>
      <c r="BB2402" s="494">
        <v>2029</v>
      </c>
    </row>
    <row r="2403" spans="53:54" x14ac:dyDescent="0.2">
      <c r="BA2403" s="493">
        <v>47231</v>
      </c>
      <c r="BB2403" s="494">
        <v>2029</v>
      </c>
    </row>
    <row r="2404" spans="53:54" x14ac:dyDescent="0.2">
      <c r="BA2404" s="493">
        <v>47232</v>
      </c>
      <c r="BB2404" s="494">
        <v>2029</v>
      </c>
    </row>
    <row r="2405" spans="53:54" x14ac:dyDescent="0.2">
      <c r="BA2405" s="493">
        <v>47233</v>
      </c>
      <c r="BB2405" s="494">
        <v>2029</v>
      </c>
    </row>
    <row r="2406" spans="53:54" x14ac:dyDescent="0.2">
      <c r="BA2406" s="493">
        <v>47234</v>
      </c>
      <c r="BB2406" s="494">
        <v>2029</v>
      </c>
    </row>
    <row r="2407" spans="53:54" x14ac:dyDescent="0.2">
      <c r="BA2407" s="493">
        <v>47235</v>
      </c>
      <c r="BB2407" s="494">
        <v>2029</v>
      </c>
    </row>
    <row r="2408" spans="53:54" x14ac:dyDescent="0.2">
      <c r="BA2408" s="493">
        <v>47236</v>
      </c>
      <c r="BB2408" s="494">
        <v>2029</v>
      </c>
    </row>
    <row r="2409" spans="53:54" x14ac:dyDescent="0.2">
      <c r="BA2409" s="493">
        <v>47237</v>
      </c>
      <c r="BB2409" s="494">
        <v>2029</v>
      </c>
    </row>
    <row r="2410" spans="53:54" x14ac:dyDescent="0.2">
      <c r="BA2410" s="493">
        <v>47238</v>
      </c>
      <c r="BB2410" s="494">
        <v>2029</v>
      </c>
    </row>
    <row r="2411" spans="53:54" x14ac:dyDescent="0.2">
      <c r="BA2411" s="493">
        <v>47239</v>
      </c>
      <c r="BB2411" s="494">
        <v>2029</v>
      </c>
    </row>
    <row r="2412" spans="53:54" x14ac:dyDescent="0.2">
      <c r="BA2412" s="493">
        <v>47240</v>
      </c>
      <c r="BB2412" s="494">
        <v>2029</v>
      </c>
    </row>
    <row r="2413" spans="53:54" x14ac:dyDescent="0.2">
      <c r="BA2413" s="493">
        <v>47241</v>
      </c>
      <c r="BB2413" s="494">
        <v>2029</v>
      </c>
    </row>
    <row r="2414" spans="53:54" x14ac:dyDescent="0.2">
      <c r="BA2414" s="493">
        <v>47242</v>
      </c>
      <c r="BB2414" s="494">
        <v>2029</v>
      </c>
    </row>
    <row r="2415" spans="53:54" x14ac:dyDescent="0.2">
      <c r="BA2415" s="493">
        <v>47243</v>
      </c>
      <c r="BB2415" s="494">
        <v>2029</v>
      </c>
    </row>
    <row r="2416" spans="53:54" x14ac:dyDescent="0.2">
      <c r="BA2416" s="493">
        <v>47244</v>
      </c>
      <c r="BB2416" s="494">
        <v>2029</v>
      </c>
    </row>
    <row r="2417" spans="53:54" x14ac:dyDescent="0.2">
      <c r="BA2417" s="493">
        <v>47245</v>
      </c>
      <c r="BB2417" s="494">
        <v>2029</v>
      </c>
    </row>
    <row r="2418" spans="53:54" x14ac:dyDescent="0.2">
      <c r="BA2418" s="493">
        <v>47246</v>
      </c>
      <c r="BB2418" s="494">
        <v>2029</v>
      </c>
    </row>
    <row r="2419" spans="53:54" x14ac:dyDescent="0.2">
      <c r="BA2419" s="493">
        <v>47247</v>
      </c>
      <c r="BB2419" s="494">
        <v>2029</v>
      </c>
    </row>
    <row r="2420" spans="53:54" x14ac:dyDescent="0.2">
      <c r="BA2420" s="493">
        <v>47248</v>
      </c>
      <c r="BB2420" s="494">
        <v>2029</v>
      </c>
    </row>
    <row r="2421" spans="53:54" x14ac:dyDescent="0.2">
      <c r="BA2421" s="493">
        <v>47249</v>
      </c>
      <c r="BB2421" s="494">
        <v>2029</v>
      </c>
    </row>
    <row r="2422" spans="53:54" x14ac:dyDescent="0.2">
      <c r="BA2422" s="493">
        <v>47250</v>
      </c>
      <c r="BB2422" s="494">
        <v>2029</v>
      </c>
    </row>
    <row r="2423" spans="53:54" x14ac:dyDescent="0.2">
      <c r="BA2423" s="493">
        <v>47251</v>
      </c>
      <c r="BB2423" s="494">
        <v>2029</v>
      </c>
    </row>
    <row r="2424" spans="53:54" x14ac:dyDescent="0.2">
      <c r="BA2424" s="493">
        <v>47252</v>
      </c>
      <c r="BB2424" s="494">
        <v>2029</v>
      </c>
    </row>
    <row r="2425" spans="53:54" x14ac:dyDescent="0.2">
      <c r="BA2425" s="493">
        <v>47253</v>
      </c>
      <c r="BB2425" s="494">
        <v>2029</v>
      </c>
    </row>
    <row r="2426" spans="53:54" x14ac:dyDescent="0.2">
      <c r="BA2426" s="493">
        <v>47254</v>
      </c>
      <c r="BB2426" s="494">
        <v>2029</v>
      </c>
    </row>
    <row r="2427" spans="53:54" x14ac:dyDescent="0.2">
      <c r="BA2427" s="493">
        <v>47255</v>
      </c>
      <c r="BB2427" s="494">
        <v>2029</v>
      </c>
    </row>
    <row r="2428" spans="53:54" x14ac:dyDescent="0.2">
      <c r="BA2428" s="493">
        <v>47256</v>
      </c>
      <c r="BB2428" s="494">
        <v>2029</v>
      </c>
    </row>
    <row r="2429" spans="53:54" x14ac:dyDescent="0.2">
      <c r="BA2429" s="493">
        <v>47257</v>
      </c>
      <c r="BB2429" s="494">
        <v>2029</v>
      </c>
    </row>
    <row r="2430" spans="53:54" x14ac:dyDescent="0.2">
      <c r="BA2430" s="493">
        <v>47258</v>
      </c>
      <c r="BB2430" s="494">
        <v>2029</v>
      </c>
    </row>
    <row r="2431" spans="53:54" x14ac:dyDescent="0.2">
      <c r="BA2431" s="493">
        <v>47259</v>
      </c>
      <c r="BB2431" s="494">
        <v>2029</v>
      </c>
    </row>
    <row r="2432" spans="53:54" x14ac:dyDescent="0.2">
      <c r="BA2432" s="493">
        <v>47260</v>
      </c>
      <c r="BB2432" s="494">
        <v>2029</v>
      </c>
    </row>
    <row r="2433" spans="53:54" x14ac:dyDescent="0.2">
      <c r="BA2433" s="493">
        <v>47261</v>
      </c>
      <c r="BB2433" s="494">
        <v>2029</v>
      </c>
    </row>
    <row r="2434" spans="53:54" x14ac:dyDescent="0.2">
      <c r="BA2434" s="493">
        <v>47262</v>
      </c>
      <c r="BB2434" s="494">
        <v>2029</v>
      </c>
    </row>
    <row r="2435" spans="53:54" x14ac:dyDescent="0.2">
      <c r="BA2435" s="493">
        <v>47263</v>
      </c>
      <c r="BB2435" s="494">
        <v>2029</v>
      </c>
    </row>
    <row r="2436" spans="53:54" x14ac:dyDescent="0.2">
      <c r="BA2436" s="493">
        <v>47264</v>
      </c>
      <c r="BB2436" s="494">
        <v>2029</v>
      </c>
    </row>
    <row r="2437" spans="53:54" x14ac:dyDescent="0.2">
      <c r="BA2437" s="493">
        <v>47265</v>
      </c>
      <c r="BB2437" s="494">
        <v>2029</v>
      </c>
    </row>
    <row r="2438" spans="53:54" x14ac:dyDescent="0.2">
      <c r="BA2438" s="493">
        <v>47266</v>
      </c>
      <c r="BB2438" s="494">
        <v>2029</v>
      </c>
    </row>
    <row r="2439" spans="53:54" x14ac:dyDescent="0.2">
      <c r="BA2439" s="493">
        <v>47267</v>
      </c>
      <c r="BB2439" s="494">
        <v>2029</v>
      </c>
    </row>
    <row r="2440" spans="53:54" x14ac:dyDescent="0.2">
      <c r="BA2440" s="493">
        <v>47268</v>
      </c>
      <c r="BB2440" s="494">
        <v>2029</v>
      </c>
    </row>
    <row r="2441" spans="53:54" x14ac:dyDescent="0.2">
      <c r="BA2441" s="493">
        <v>47269</v>
      </c>
      <c r="BB2441" s="494">
        <v>2029</v>
      </c>
    </row>
    <row r="2442" spans="53:54" x14ac:dyDescent="0.2">
      <c r="BA2442" s="493">
        <v>47270</v>
      </c>
      <c r="BB2442" s="494">
        <v>2029</v>
      </c>
    </row>
    <row r="2443" spans="53:54" x14ac:dyDescent="0.2">
      <c r="BA2443" s="493">
        <v>47271</v>
      </c>
      <c r="BB2443" s="494">
        <v>2029</v>
      </c>
    </row>
    <row r="2444" spans="53:54" x14ac:dyDescent="0.2">
      <c r="BA2444" s="493">
        <v>47272</v>
      </c>
      <c r="BB2444" s="494">
        <v>2029</v>
      </c>
    </row>
    <row r="2445" spans="53:54" x14ac:dyDescent="0.2">
      <c r="BA2445" s="493">
        <v>47273</v>
      </c>
      <c r="BB2445" s="494">
        <v>2029</v>
      </c>
    </row>
    <row r="2446" spans="53:54" x14ac:dyDescent="0.2">
      <c r="BA2446" s="493">
        <v>47274</v>
      </c>
      <c r="BB2446" s="494">
        <v>2029</v>
      </c>
    </row>
    <row r="2447" spans="53:54" x14ac:dyDescent="0.2">
      <c r="BA2447" s="493">
        <v>47275</v>
      </c>
      <c r="BB2447" s="494">
        <v>2029</v>
      </c>
    </row>
    <row r="2448" spans="53:54" x14ac:dyDescent="0.2">
      <c r="BA2448" s="493">
        <v>47276</v>
      </c>
      <c r="BB2448" s="494">
        <v>2029</v>
      </c>
    </row>
    <row r="2449" spans="53:54" x14ac:dyDescent="0.2">
      <c r="BA2449" s="493">
        <v>47277</v>
      </c>
      <c r="BB2449" s="494">
        <v>2029</v>
      </c>
    </row>
    <row r="2450" spans="53:54" x14ac:dyDescent="0.2">
      <c r="BA2450" s="493">
        <v>47278</v>
      </c>
      <c r="BB2450" s="494">
        <v>2029</v>
      </c>
    </row>
    <row r="2451" spans="53:54" x14ac:dyDescent="0.2">
      <c r="BA2451" s="493">
        <v>47279</v>
      </c>
      <c r="BB2451" s="494">
        <v>2029</v>
      </c>
    </row>
    <row r="2452" spans="53:54" x14ac:dyDescent="0.2">
      <c r="BA2452" s="493">
        <v>47280</v>
      </c>
      <c r="BB2452" s="494">
        <v>2029</v>
      </c>
    </row>
    <row r="2453" spans="53:54" x14ac:dyDescent="0.2">
      <c r="BA2453" s="493">
        <v>47281</v>
      </c>
      <c r="BB2453" s="494">
        <v>2029</v>
      </c>
    </row>
    <row r="2454" spans="53:54" x14ac:dyDescent="0.2">
      <c r="BA2454" s="493">
        <v>47282</v>
      </c>
      <c r="BB2454" s="494">
        <v>2029</v>
      </c>
    </row>
    <row r="2455" spans="53:54" x14ac:dyDescent="0.2">
      <c r="BA2455" s="493">
        <v>47283</v>
      </c>
      <c r="BB2455" s="494">
        <v>2029</v>
      </c>
    </row>
    <row r="2456" spans="53:54" x14ac:dyDescent="0.2">
      <c r="BA2456" s="493">
        <v>47284</v>
      </c>
      <c r="BB2456" s="494">
        <v>2029</v>
      </c>
    </row>
    <row r="2457" spans="53:54" x14ac:dyDescent="0.2">
      <c r="BA2457" s="493">
        <v>47285</v>
      </c>
      <c r="BB2457" s="494">
        <v>2029</v>
      </c>
    </row>
    <row r="2458" spans="53:54" x14ac:dyDescent="0.2">
      <c r="BA2458" s="493">
        <v>47286</v>
      </c>
      <c r="BB2458" s="494">
        <v>2029</v>
      </c>
    </row>
    <row r="2459" spans="53:54" x14ac:dyDescent="0.2">
      <c r="BA2459" s="493">
        <v>47287</v>
      </c>
      <c r="BB2459" s="494">
        <v>2029</v>
      </c>
    </row>
    <row r="2460" spans="53:54" x14ac:dyDescent="0.2">
      <c r="BA2460" s="493">
        <v>47288</v>
      </c>
      <c r="BB2460" s="494">
        <v>2029</v>
      </c>
    </row>
    <row r="2461" spans="53:54" x14ac:dyDescent="0.2">
      <c r="BA2461" s="493">
        <v>47289</v>
      </c>
      <c r="BB2461" s="494">
        <v>2029</v>
      </c>
    </row>
    <row r="2462" spans="53:54" x14ac:dyDescent="0.2">
      <c r="BA2462" s="493">
        <v>47290</v>
      </c>
      <c r="BB2462" s="494">
        <v>2029</v>
      </c>
    </row>
    <row r="2463" spans="53:54" x14ac:dyDescent="0.2">
      <c r="BA2463" s="493">
        <v>47291</v>
      </c>
      <c r="BB2463" s="494">
        <v>2029</v>
      </c>
    </row>
    <row r="2464" spans="53:54" x14ac:dyDescent="0.2">
      <c r="BA2464" s="493">
        <v>47292</v>
      </c>
      <c r="BB2464" s="494">
        <v>2029</v>
      </c>
    </row>
    <row r="2465" spans="53:54" x14ac:dyDescent="0.2">
      <c r="BA2465" s="493">
        <v>47293</v>
      </c>
      <c r="BB2465" s="494">
        <v>2029</v>
      </c>
    </row>
    <row r="2466" spans="53:54" x14ac:dyDescent="0.2">
      <c r="BA2466" s="493">
        <v>47294</v>
      </c>
      <c r="BB2466" s="494">
        <v>2029</v>
      </c>
    </row>
    <row r="2467" spans="53:54" x14ac:dyDescent="0.2">
      <c r="BA2467" s="493">
        <v>47295</v>
      </c>
      <c r="BB2467" s="494">
        <v>2029</v>
      </c>
    </row>
    <row r="2468" spans="53:54" x14ac:dyDescent="0.2">
      <c r="BA2468" s="493">
        <v>47296</v>
      </c>
      <c r="BB2468" s="494">
        <v>2029</v>
      </c>
    </row>
    <row r="2469" spans="53:54" x14ac:dyDescent="0.2">
      <c r="BA2469" s="493">
        <v>47297</v>
      </c>
      <c r="BB2469" s="494">
        <v>2029</v>
      </c>
    </row>
    <row r="2470" spans="53:54" x14ac:dyDescent="0.2">
      <c r="BA2470" s="493">
        <v>47298</v>
      </c>
      <c r="BB2470" s="494">
        <v>2029</v>
      </c>
    </row>
    <row r="2471" spans="53:54" x14ac:dyDescent="0.2">
      <c r="BA2471" s="493">
        <v>47299</v>
      </c>
      <c r="BB2471" s="494">
        <v>2029</v>
      </c>
    </row>
    <row r="2472" spans="53:54" x14ac:dyDescent="0.2">
      <c r="BA2472" s="493">
        <v>47300</v>
      </c>
      <c r="BB2472" s="494">
        <v>2029</v>
      </c>
    </row>
    <row r="2473" spans="53:54" x14ac:dyDescent="0.2">
      <c r="BA2473" s="493">
        <v>47301</v>
      </c>
      <c r="BB2473" s="494">
        <v>2029</v>
      </c>
    </row>
    <row r="2474" spans="53:54" x14ac:dyDescent="0.2">
      <c r="BA2474" s="493">
        <v>47302</v>
      </c>
      <c r="BB2474" s="494">
        <v>2029</v>
      </c>
    </row>
    <row r="2475" spans="53:54" x14ac:dyDescent="0.2">
      <c r="BA2475" s="493">
        <v>47303</v>
      </c>
      <c r="BB2475" s="494">
        <v>2029</v>
      </c>
    </row>
    <row r="2476" spans="53:54" x14ac:dyDescent="0.2">
      <c r="BA2476" s="493">
        <v>47304</v>
      </c>
      <c r="BB2476" s="494">
        <v>2029</v>
      </c>
    </row>
    <row r="2477" spans="53:54" x14ac:dyDescent="0.2">
      <c r="BA2477" s="493">
        <v>47305</v>
      </c>
      <c r="BB2477" s="494">
        <v>2029</v>
      </c>
    </row>
    <row r="2478" spans="53:54" x14ac:dyDescent="0.2">
      <c r="BA2478" s="493">
        <v>47306</v>
      </c>
      <c r="BB2478" s="494">
        <v>2029</v>
      </c>
    </row>
    <row r="2479" spans="53:54" x14ac:dyDescent="0.2">
      <c r="BA2479" s="493">
        <v>47307</v>
      </c>
      <c r="BB2479" s="494">
        <v>2029</v>
      </c>
    </row>
    <row r="2480" spans="53:54" x14ac:dyDescent="0.2">
      <c r="BA2480" s="493">
        <v>47308</v>
      </c>
      <c r="BB2480" s="494">
        <v>2029</v>
      </c>
    </row>
    <row r="2481" spans="53:54" x14ac:dyDescent="0.2">
      <c r="BA2481" s="493">
        <v>47309</v>
      </c>
      <c r="BB2481" s="494">
        <v>2029</v>
      </c>
    </row>
    <row r="2482" spans="53:54" x14ac:dyDescent="0.2">
      <c r="BA2482" s="493">
        <v>47310</v>
      </c>
      <c r="BB2482" s="494">
        <v>2029</v>
      </c>
    </row>
    <row r="2483" spans="53:54" x14ac:dyDescent="0.2">
      <c r="BA2483" s="493">
        <v>47311</v>
      </c>
      <c r="BB2483" s="494">
        <v>2029</v>
      </c>
    </row>
    <row r="2484" spans="53:54" x14ac:dyDescent="0.2">
      <c r="BA2484" s="493">
        <v>47312</v>
      </c>
      <c r="BB2484" s="494">
        <v>2029</v>
      </c>
    </row>
    <row r="2485" spans="53:54" x14ac:dyDescent="0.2">
      <c r="BA2485" s="493">
        <v>47313</v>
      </c>
      <c r="BB2485" s="494">
        <v>2029</v>
      </c>
    </row>
    <row r="2486" spans="53:54" x14ac:dyDescent="0.2">
      <c r="BA2486" s="493">
        <v>47314</v>
      </c>
      <c r="BB2486" s="494">
        <v>2029</v>
      </c>
    </row>
    <row r="2487" spans="53:54" x14ac:dyDescent="0.2">
      <c r="BA2487" s="493">
        <v>47315</v>
      </c>
      <c r="BB2487" s="494">
        <v>2029</v>
      </c>
    </row>
    <row r="2488" spans="53:54" x14ac:dyDescent="0.2">
      <c r="BA2488" s="493">
        <v>47316</v>
      </c>
      <c r="BB2488" s="494">
        <v>2029</v>
      </c>
    </row>
    <row r="2489" spans="53:54" x14ac:dyDescent="0.2">
      <c r="BA2489" s="493">
        <v>47317</v>
      </c>
      <c r="BB2489" s="494">
        <v>2029</v>
      </c>
    </row>
    <row r="2490" spans="53:54" x14ac:dyDescent="0.2">
      <c r="BA2490" s="493">
        <v>47318</v>
      </c>
      <c r="BB2490" s="494">
        <v>2029</v>
      </c>
    </row>
    <row r="2491" spans="53:54" x14ac:dyDescent="0.2">
      <c r="BA2491" s="493">
        <v>47319</v>
      </c>
      <c r="BB2491" s="494">
        <v>2029</v>
      </c>
    </row>
    <row r="2492" spans="53:54" x14ac:dyDescent="0.2">
      <c r="BA2492" s="493">
        <v>47320</v>
      </c>
      <c r="BB2492" s="494">
        <v>2029</v>
      </c>
    </row>
    <row r="2493" spans="53:54" x14ac:dyDescent="0.2">
      <c r="BA2493" s="493">
        <v>47321</v>
      </c>
      <c r="BB2493" s="494">
        <v>2029</v>
      </c>
    </row>
    <row r="2494" spans="53:54" x14ac:dyDescent="0.2">
      <c r="BA2494" s="493">
        <v>47322</v>
      </c>
      <c r="BB2494" s="494">
        <v>2029</v>
      </c>
    </row>
    <row r="2495" spans="53:54" x14ac:dyDescent="0.2">
      <c r="BA2495" s="493">
        <v>47323</v>
      </c>
      <c r="BB2495" s="494">
        <v>2029</v>
      </c>
    </row>
    <row r="2496" spans="53:54" x14ac:dyDescent="0.2">
      <c r="BA2496" s="493">
        <v>47324</v>
      </c>
      <c r="BB2496" s="494">
        <v>2029</v>
      </c>
    </row>
    <row r="2497" spans="53:54" x14ac:dyDescent="0.2">
      <c r="BA2497" s="493">
        <v>47325</v>
      </c>
      <c r="BB2497" s="494">
        <v>2029</v>
      </c>
    </row>
    <row r="2498" spans="53:54" x14ac:dyDescent="0.2">
      <c r="BA2498" s="493">
        <v>47326</v>
      </c>
      <c r="BB2498" s="494">
        <v>2029</v>
      </c>
    </row>
    <row r="2499" spans="53:54" x14ac:dyDescent="0.2">
      <c r="BA2499" s="493">
        <v>47327</v>
      </c>
      <c r="BB2499" s="494">
        <v>2029</v>
      </c>
    </row>
    <row r="2500" spans="53:54" x14ac:dyDescent="0.2">
      <c r="BA2500" s="493">
        <v>47328</v>
      </c>
      <c r="BB2500" s="494">
        <v>2029</v>
      </c>
    </row>
    <row r="2501" spans="53:54" x14ac:dyDescent="0.2">
      <c r="BA2501" s="493">
        <v>47329</v>
      </c>
      <c r="BB2501" s="494">
        <v>2029</v>
      </c>
    </row>
    <row r="2502" spans="53:54" x14ac:dyDescent="0.2">
      <c r="BA2502" s="493">
        <v>47330</v>
      </c>
      <c r="BB2502" s="494">
        <v>2029</v>
      </c>
    </row>
    <row r="2503" spans="53:54" x14ac:dyDescent="0.2">
      <c r="BA2503" s="493">
        <v>47331</v>
      </c>
      <c r="BB2503" s="494">
        <v>2029</v>
      </c>
    </row>
    <row r="2504" spans="53:54" x14ac:dyDescent="0.2">
      <c r="BA2504" s="493">
        <v>47332</v>
      </c>
      <c r="BB2504" s="494">
        <v>2029</v>
      </c>
    </row>
    <row r="2505" spans="53:54" x14ac:dyDescent="0.2">
      <c r="BA2505" s="493">
        <v>47333</v>
      </c>
      <c r="BB2505" s="494">
        <v>2029</v>
      </c>
    </row>
    <row r="2506" spans="53:54" x14ac:dyDescent="0.2">
      <c r="BA2506" s="493">
        <v>47334</v>
      </c>
      <c r="BB2506" s="494">
        <v>2029</v>
      </c>
    </row>
    <row r="2507" spans="53:54" x14ac:dyDescent="0.2">
      <c r="BA2507" s="493">
        <v>47335</v>
      </c>
      <c r="BB2507" s="494">
        <v>2029</v>
      </c>
    </row>
    <row r="2508" spans="53:54" x14ac:dyDescent="0.2">
      <c r="BA2508" s="493">
        <v>47336</v>
      </c>
      <c r="BB2508" s="494">
        <v>2029</v>
      </c>
    </row>
    <row r="2509" spans="53:54" x14ac:dyDescent="0.2">
      <c r="BA2509" s="493">
        <v>47337</v>
      </c>
      <c r="BB2509" s="494">
        <v>2029</v>
      </c>
    </row>
    <row r="2510" spans="53:54" x14ac:dyDescent="0.2">
      <c r="BA2510" s="493">
        <v>47338</v>
      </c>
      <c r="BB2510" s="494">
        <v>2029</v>
      </c>
    </row>
    <row r="2511" spans="53:54" x14ac:dyDescent="0.2">
      <c r="BA2511" s="493">
        <v>47339</v>
      </c>
      <c r="BB2511" s="494">
        <v>2029</v>
      </c>
    </row>
    <row r="2512" spans="53:54" x14ac:dyDescent="0.2">
      <c r="BA2512" s="493">
        <v>47340</v>
      </c>
      <c r="BB2512" s="494">
        <v>2029</v>
      </c>
    </row>
    <row r="2513" spans="53:54" x14ac:dyDescent="0.2">
      <c r="BA2513" s="493">
        <v>47341</v>
      </c>
      <c r="BB2513" s="494">
        <v>2029</v>
      </c>
    </row>
    <row r="2514" spans="53:54" x14ac:dyDescent="0.2">
      <c r="BA2514" s="493">
        <v>47342</v>
      </c>
      <c r="BB2514" s="494">
        <v>2029</v>
      </c>
    </row>
    <row r="2515" spans="53:54" x14ac:dyDescent="0.2">
      <c r="BA2515" s="493">
        <v>47343</v>
      </c>
      <c r="BB2515" s="494">
        <v>2029</v>
      </c>
    </row>
    <row r="2516" spans="53:54" x14ac:dyDescent="0.2">
      <c r="BA2516" s="493">
        <v>47344</v>
      </c>
      <c r="BB2516" s="494">
        <v>2029</v>
      </c>
    </row>
    <row r="2517" spans="53:54" x14ac:dyDescent="0.2">
      <c r="BA2517" s="493">
        <v>47345</v>
      </c>
      <c r="BB2517" s="494">
        <v>2029</v>
      </c>
    </row>
    <row r="2518" spans="53:54" x14ac:dyDescent="0.2">
      <c r="BA2518" s="493">
        <v>47346</v>
      </c>
      <c r="BB2518" s="494">
        <v>2029</v>
      </c>
    </row>
    <row r="2519" spans="53:54" x14ac:dyDescent="0.2">
      <c r="BA2519" s="493">
        <v>47347</v>
      </c>
      <c r="BB2519" s="494">
        <v>2029</v>
      </c>
    </row>
    <row r="2520" spans="53:54" x14ac:dyDescent="0.2">
      <c r="BA2520" s="493">
        <v>47348</v>
      </c>
      <c r="BB2520" s="494">
        <v>2029</v>
      </c>
    </row>
    <row r="2521" spans="53:54" x14ac:dyDescent="0.2">
      <c r="BA2521" s="493">
        <v>47349</v>
      </c>
      <c r="BB2521" s="494">
        <v>2029</v>
      </c>
    </row>
    <row r="2522" spans="53:54" x14ac:dyDescent="0.2">
      <c r="BA2522" s="493">
        <v>47350</v>
      </c>
      <c r="BB2522" s="494">
        <v>2029</v>
      </c>
    </row>
    <row r="2523" spans="53:54" x14ac:dyDescent="0.2">
      <c r="BA2523" s="493">
        <v>47351</v>
      </c>
      <c r="BB2523" s="494">
        <v>2029</v>
      </c>
    </row>
    <row r="2524" spans="53:54" x14ac:dyDescent="0.2">
      <c r="BA2524" s="493">
        <v>47352</v>
      </c>
      <c r="BB2524" s="494">
        <v>2029</v>
      </c>
    </row>
    <row r="2525" spans="53:54" x14ac:dyDescent="0.2">
      <c r="BA2525" s="493">
        <v>47353</v>
      </c>
      <c r="BB2525" s="494">
        <v>2029</v>
      </c>
    </row>
    <row r="2526" spans="53:54" x14ac:dyDescent="0.2">
      <c r="BA2526" s="493">
        <v>47354</v>
      </c>
      <c r="BB2526" s="494">
        <v>2029</v>
      </c>
    </row>
    <row r="2527" spans="53:54" x14ac:dyDescent="0.2">
      <c r="BA2527" s="493">
        <v>47355</v>
      </c>
      <c r="BB2527" s="494">
        <v>2029</v>
      </c>
    </row>
    <row r="2528" spans="53:54" x14ac:dyDescent="0.2">
      <c r="BA2528" s="493">
        <v>47356</v>
      </c>
      <c r="BB2528" s="494">
        <v>2029</v>
      </c>
    </row>
    <row r="2529" spans="53:54" x14ac:dyDescent="0.2">
      <c r="BA2529" s="493">
        <v>47357</v>
      </c>
      <c r="BB2529" s="494">
        <v>2029</v>
      </c>
    </row>
    <row r="2530" spans="53:54" x14ac:dyDescent="0.2">
      <c r="BA2530" s="493">
        <v>47358</v>
      </c>
      <c r="BB2530" s="494">
        <v>2029</v>
      </c>
    </row>
    <row r="2531" spans="53:54" x14ac:dyDescent="0.2">
      <c r="BA2531" s="493">
        <v>47359</v>
      </c>
      <c r="BB2531" s="494">
        <v>2029</v>
      </c>
    </row>
    <row r="2532" spans="53:54" x14ac:dyDescent="0.2">
      <c r="BA2532" s="493">
        <v>47360</v>
      </c>
      <c r="BB2532" s="494">
        <v>2029</v>
      </c>
    </row>
    <row r="2533" spans="53:54" x14ac:dyDescent="0.2">
      <c r="BA2533" s="493">
        <v>47361</v>
      </c>
      <c r="BB2533" s="494">
        <v>2029</v>
      </c>
    </row>
    <row r="2534" spans="53:54" x14ac:dyDescent="0.2">
      <c r="BA2534" s="493">
        <v>47362</v>
      </c>
      <c r="BB2534" s="494">
        <v>2029</v>
      </c>
    </row>
    <row r="2535" spans="53:54" x14ac:dyDescent="0.2">
      <c r="BA2535" s="493">
        <v>47363</v>
      </c>
      <c r="BB2535" s="494">
        <v>2029</v>
      </c>
    </row>
    <row r="2536" spans="53:54" x14ac:dyDescent="0.2">
      <c r="BA2536" s="493">
        <v>47364</v>
      </c>
      <c r="BB2536" s="494">
        <v>2029</v>
      </c>
    </row>
    <row r="2537" spans="53:54" x14ac:dyDescent="0.2">
      <c r="BA2537" s="493">
        <v>47365</v>
      </c>
      <c r="BB2537" s="494">
        <v>2029</v>
      </c>
    </row>
    <row r="2538" spans="53:54" x14ac:dyDescent="0.2">
      <c r="BA2538" s="493">
        <v>47366</v>
      </c>
      <c r="BB2538" s="494">
        <v>2029</v>
      </c>
    </row>
    <row r="2539" spans="53:54" x14ac:dyDescent="0.2">
      <c r="BA2539" s="493">
        <v>47367</v>
      </c>
      <c r="BB2539" s="494">
        <v>2029</v>
      </c>
    </row>
    <row r="2540" spans="53:54" x14ac:dyDescent="0.2">
      <c r="BA2540" s="493">
        <v>47368</v>
      </c>
      <c r="BB2540" s="494">
        <v>2029</v>
      </c>
    </row>
    <row r="2541" spans="53:54" x14ac:dyDescent="0.2">
      <c r="BA2541" s="493">
        <v>47369</v>
      </c>
      <c r="BB2541" s="494">
        <v>2029</v>
      </c>
    </row>
    <row r="2542" spans="53:54" x14ac:dyDescent="0.2">
      <c r="BA2542" s="493">
        <v>47370</v>
      </c>
      <c r="BB2542" s="494">
        <v>2029</v>
      </c>
    </row>
    <row r="2543" spans="53:54" x14ac:dyDescent="0.2">
      <c r="BA2543" s="493">
        <v>47371</v>
      </c>
      <c r="BB2543" s="494">
        <v>2029</v>
      </c>
    </row>
    <row r="2544" spans="53:54" x14ac:dyDescent="0.2">
      <c r="BA2544" s="493">
        <v>47372</v>
      </c>
      <c r="BB2544" s="494">
        <v>2029</v>
      </c>
    </row>
    <row r="2545" spans="53:54" x14ac:dyDescent="0.2">
      <c r="BA2545" s="493">
        <v>47373</v>
      </c>
      <c r="BB2545" s="494">
        <v>2029</v>
      </c>
    </row>
    <row r="2546" spans="53:54" x14ac:dyDescent="0.2">
      <c r="BA2546" s="493">
        <v>47374</v>
      </c>
      <c r="BB2546" s="494">
        <v>2029</v>
      </c>
    </row>
    <row r="2547" spans="53:54" x14ac:dyDescent="0.2">
      <c r="BA2547" s="493">
        <v>47375</v>
      </c>
      <c r="BB2547" s="494">
        <v>2029</v>
      </c>
    </row>
    <row r="2548" spans="53:54" x14ac:dyDescent="0.2">
      <c r="BA2548" s="493">
        <v>47376</v>
      </c>
      <c r="BB2548" s="494">
        <v>2029</v>
      </c>
    </row>
    <row r="2549" spans="53:54" x14ac:dyDescent="0.2">
      <c r="BA2549" s="493">
        <v>47377</v>
      </c>
      <c r="BB2549" s="494">
        <v>2029</v>
      </c>
    </row>
    <row r="2550" spans="53:54" x14ac:dyDescent="0.2">
      <c r="BA2550" s="493">
        <v>47378</v>
      </c>
      <c r="BB2550" s="494">
        <v>2029</v>
      </c>
    </row>
    <row r="2551" spans="53:54" x14ac:dyDescent="0.2">
      <c r="BA2551" s="493">
        <v>47379</v>
      </c>
      <c r="BB2551" s="494">
        <v>2029</v>
      </c>
    </row>
    <row r="2552" spans="53:54" x14ac:dyDescent="0.2">
      <c r="BA2552" s="493">
        <v>47380</v>
      </c>
      <c r="BB2552" s="494">
        <v>2029</v>
      </c>
    </row>
    <row r="2553" spans="53:54" x14ac:dyDescent="0.2">
      <c r="BA2553" s="493">
        <v>47381</v>
      </c>
      <c r="BB2553" s="494">
        <v>2029</v>
      </c>
    </row>
    <row r="2554" spans="53:54" x14ac:dyDescent="0.2">
      <c r="BA2554" s="493">
        <v>47382</v>
      </c>
      <c r="BB2554" s="494">
        <v>2029</v>
      </c>
    </row>
    <row r="2555" spans="53:54" x14ac:dyDescent="0.2">
      <c r="BA2555" s="493">
        <v>47383</v>
      </c>
      <c r="BB2555" s="494">
        <v>2029</v>
      </c>
    </row>
    <row r="2556" spans="53:54" x14ac:dyDescent="0.2">
      <c r="BA2556" s="493">
        <v>47384</v>
      </c>
      <c r="BB2556" s="494">
        <v>2029</v>
      </c>
    </row>
    <row r="2557" spans="53:54" x14ac:dyDescent="0.2">
      <c r="BA2557" s="493">
        <v>47385</v>
      </c>
      <c r="BB2557" s="494">
        <v>2029</v>
      </c>
    </row>
    <row r="2558" spans="53:54" x14ac:dyDescent="0.2">
      <c r="BA2558" s="493">
        <v>47386</v>
      </c>
      <c r="BB2558" s="494">
        <v>2029</v>
      </c>
    </row>
    <row r="2559" spans="53:54" x14ac:dyDescent="0.2">
      <c r="BA2559" s="493">
        <v>47387</v>
      </c>
      <c r="BB2559" s="494">
        <v>2029</v>
      </c>
    </row>
    <row r="2560" spans="53:54" x14ac:dyDescent="0.2">
      <c r="BA2560" s="493">
        <v>47388</v>
      </c>
      <c r="BB2560" s="494">
        <v>2029</v>
      </c>
    </row>
    <row r="2561" spans="53:54" x14ac:dyDescent="0.2">
      <c r="BA2561" s="493">
        <v>47389</v>
      </c>
      <c r="BB2561" s="494">
        <v>2029</v>
      </c>
    </row>
    <row r="2562" spans="53:54" x14ac:dyDescent="0.2">
      <c r="BA2562" s="493">
        <v>47390</v>
      </c>
      <c r="BB2562" s="494">
        <v>2029</v>
      </c>
    </row>
    <row r="2563" spans="53:54" x14ac:dyDescent="0.2">
      <c r="BA2563" s="493">
        <v>47391</v>
      </c>
      <c r="BB2563" s="494">
        <v>2029</v>
      </c>
    </row>
    <row r="2564" spans="53:54" x14ac:dyDescent="0.2">
      <c r="BA2564" s="493">
        <v>47392</v>
      </c>
      <c r="BB2564" s="494">
        <v>2030</v>
      </c>
    </row>
    <row r="2565" spans="53:54" x14ac:dyDescent="0.2">
      <c r="BA2565" s="493">
        <v>47393</v>
      </c>
      <c r="BB2565" s="494">
        <v>2030</v>
      </c>
    </row>
    <row r="2566" spans="53:54" x14ac:dyDescent="0.2">
      <c r="BA2566" s="493">
        <v>47394</v>
      </c>
      <c r="BB2566" s="494">
        <v>2030</v>
      </c>
    </row>
    <row r="2567" spans="53:54" x14ac:dyDescent="0.2">
      <c r="BA2567" s="493">
        <v>47395</v>
      </c>
      <c r="BB2567" s="494">
        <v>2030</v>
      </c>
    </row>
    <row r="2568" spans="53:54" x14ac:dyDescent="0.2">
      <c r="BA2568" s="493">
        <v>47396</v>
      </c>
      <c r="BB2568" s="494">
        <v>2030</v>
      </c>
    </row>
    <row r="2569" spans="53:54" x14ac:dyDescent="0.2">
      <c r="BA2569" s="493">
        <v>47397</v>
      </c>
      <c r="BB2569" s="494">
        <v>2030</v>
      </c>
    </row>
    <row r="2570" spans="53:54" x14ac:dyDescent="0.2">
      <c r="BA2570" s="493">
        <v>47398</v>
      </c>
      <c r="BB2570" s="494">
        <v>2030</v>
      </c>
    </row>
    <row r="2571" spans="53:54" x14ac:dyDescent="0.2">
      <c r="BA2571" s="493">
        <v>47399</v>
      </c>
      <c r="BB2571" s="494">
        <v>2030</v>
      </c>
    </row>
    <row r="2572" spans="53:54" x14ac:dyDescent="0.2">
      <c r="BA2572" s="493">
        <v>47400</v>
      </c>
      <c r="BB2572" s="494">
        <v>2030</v>
      </c>
    </row>
    <row r="2573" spans="53:54" x14ac:dyDescent="0.2">
      <c r="BA2573" s="493">
        <v>47401</v>
      </c>
      <c r="BB2573" s="494">
        <v>2030</v>
      </c>
    </row>
    <row r="2574" spans="53:54" x14ac:dyDescent="0.2">
      <c r="BA2574" s="493">
        <v>47402</v>
      </c>
      <c r="BB2574" s="494">
        <v>2030</v>
      </c>
    </row>
    <row r="2575" spans="53:54" x14ac:dyDescent="0.2">
      <c r="BA2575" s="493">
        <v>47403</v>
      </c>
      <c r="BB2575" s="494">
        <v>2030</v>
      </c>
    </row>
    <row r="2576" spans="53:54" x14ac:dyDescent="0.2">
      <c r="BA2576" s="493">
        <v>47404</v>
      </c>
      <c r="BB2576" s="494">
        <v>2030</v>
      </c>
    </row>
    <row r="2577" spans="53:54" x14ac:dyDescent="0.2">
      <c r="BA2577" s="493">
        <v>47405</v>
      </c>
      <c r="BB2577" s="494">
        <v>2030</v>
      </c>
    </row>
    <row r="2578" spans="53:54" x14ac:dyDescent="0.2">
      <c r="BA2578" s="493">
        <v>47406</v>
      </c>
      <c r="BB2578" s="494">
        <v>2030</v>
      </c>
    </row>
    <row r="2579" spans="53:54" x14ac:dyDescent="0.2">
      <c r="BA2579" s="493">
        <v>47407</v>
      </c>
      <c r="BB2579" s="494">
        <v>2030</v>
      </c>
    </row>
    <row r="2580" spans="53:54" x14ac:dyDescent="0.2">
      <c r="BA2580" s="493">
        <v>47408</v>
      </c>
      <c r="BB2580" s="494">
        <v>2030</v>
      </c>
    </row>
    <row r="2581" spans="53:54" x14ac:dyDescent="0.2">
      <c r="BA2581" s="493">
        <v>47409</v>
      </c>
      <c r="BB2581" s="494">
        <v>2030</v>
      </c>
    </row>
    <row r="2582" spans="53:54" x14ac:dyDescent="0.2">
      <c r="BA2582" s="493">
        <v>47410</v>
      </c>
      <c r="BB2582" s="494">
        <v>2030</v>
      </c>
    </row>
    <row r="2583" spans="53:54" x14ac:dyDescent="0.2">
      <c r="BA2583" s="493">
        <v>47411</v>
      </c>
      <c r="BB2583" s="494">
        <v>2030</v>
      </c>
    </row>
    <row r="2584" spans="53:54" x14ac:dyDescent="0.2">
      <c r="BA2584" s="493">
        <v>47412</v>
      </c>
      <c r="BB2584" s="494">
        <v>2030</v>
      </c>
    </row>
    <row r="2585" spans="53:54" x14ac:dyDescent="0.2">
      <c r="BA2585" s="493">
        <v>47413</v>
      </c>
      <c r="BB2585" s="494">
        <v>2030</v>
      </c>
    </row>
    <row r="2586" spans="53:54" x14ac:dyDescent="0.2">
      <c r="BA2586" s="493">
        <v>47414</v>
      </c>
      <c r="BB2586" s="494">
        <v>2030</v>
      </c>
    </row>
    <row r="2587" spans="53:54" x14ac:dyDescent="0.2">
      <c r="BA2587" s="493">
        <v>47415</v>
      </c>
      <c r="BB2587" s="494">
        <v>2030</v>
      </c>
    </row>
    <row r="2588" spans="53:54" x14ac:dyDescent="0.2">
      <c r="BA2588" s="493">
        <v>47416</v>
      </c>
      <c r="BB2588" s="494">
        <v>2030</v>
      </c>
    </row>
    <row r="2589" spans="53:54" x14ac:dyDescent="0.2">
      <c r="BA2589" s="493">
        <v>47417</v>
      </c>
      <c r="BB2589" s="494">
        <v>2030</v>
      </c>
    </row>
    <row r="2590" spans="53:54" x14ac:dyDescent="0.2">
      <c r="BA2590" s="493">
        <v>47418</v>
      </c>
      <c r="BB2590" s="494">
        <v>2030</v>
      </c>
    </row>
    <row r="2591" spans="53:54" x14ac:dyDescent="0.2">
      <c r="BA2591" s="493">
        <v>47419</v>
      </c>
      <c r="BB2591" s="494">
        <v>2030</v>
      </c>
    </row>
    <row r="2592" spans="53:54" x14ac:dyDescent="0.2">
      <c r="BA2592" s="493">
        <v>47420</v>
      </c>
      <c r="BB2592" s="494">
        <v>2030</v>
      </c>
    </row>
    <row r="2593" spans="53:54" x14ac:dyDescent="0.2">
      <c r="BA2593" s="493">
        <v>47421</v>
      </c>
      <c r="BB2593" s="494">
        <v>2030</v>
      </c>
    </row>
    <row r="2594" spans="53:54" x14ac:dyDescent="0.2">
      <c r="BA2594" s="493">
        <v>47422</v>
      </c>
      <c r="BB2594" s="494">
        <v>2030</v>
      </c>
    </row>
    <row r="2595" spans="53:54" x14ac:dyDescent="0.2">
      <c r="BA2595" s="493">
        <v>47423</v>
      </c>
      <c r="BB2595" s="494">
        <v>2030</v>
      </c>
    </row>
    <row r="2596" spans="53:54" x14ac:dyDescent="0.2">
      <c r="BA2596" s="493">
        <v>47424</v>
      </c>
      <c r="BB2596" s="494">
        <v>2030</v>
      </c>
    </row>
    <row r="2597" spans="53:54" x14ac:dyDescent="0.2">
      <c r="BA2597" s="493">
        <v>47425</v>
      </c>
      <c r="BB2597" s="494">
        <v>2030</v>
      </c>
    </row>
    <row r="2598" spans="53:54" x14ac:dyDescent="0.2">
      <c r="BA2598" s="493">
        <v>47426</v>
      </c>
      <c r="BB2598" s="494">
        <v>2030</v>
      </c>
    </row>
    <row r="2599" spans="53:54" x14ac:dyDescent="0.2">
      <c r="BA2599" s="493">
        <v>47427</v>
      </c>
      <c r="BB2599" s="494">
        <v>2030</v>
      </c>
    </row>
    <row r="2600" spans="53:54" x14ac:dyDescent="0.2">
      <c r="BA2600" s="493">
        <v>47428</v>
      </c>
      <c r="BB2600" s="494">
        <v>2030</v>
      </c>
    </row>
    <row r="2601" spans="53:54" x14ac:dyDescent="0.2">
      <c r="BA2601" s="493">
        <v>47429</v>
      </c>
      <c r="BB2601" s="494">
        <v>2030</v>
      </c>
    </row>
    <row r="2602" spans="53:54" x14ac:dyDescent="0.2">
      <c r="BA2602" s="493">
        <v>47430</v>
      </c>
      <c r="BB2602" s="494">
        <v>2030</v>
      </c>
    </row>
    <row r="2603" spans="53:54" x14ac:dyDescent="0.2">
      <c r="BA2603" s="493">
        <v>47431</v>
      </c>
      <c r="BB2603" s="494">
        <v>2030</v>
      </c>
    </row>
    <row r="2604" spans="53:54" x14ac:dyDescent="0.2">
      <c r="BA2604" s="493">
        <v>47432</v>
      </c>
      <c r="BB2604" s="494">
        <v>2030</v>
      </c>
    </row>
    <row r="2605" spans="53:54" x14ac:dyDescent="0.2">
      <c r="BA2605" s="493">
        <v>47433</v>
      </c>
      <c r="BB2605" s="494">
        <v>2030</v>
      </c>
    </row>
    <row r="2606" spans="53:54" x14ac:dyDescent="0.2">
      <c r="BA2606" s="493">
        <v>47434</v>
      </c>
      <c r="BB2606" s="494">
        <v>2030</v>
      </c>
    </row>
    <row r="2607" spans="53:54" x14ac:dyDescent="0.2">
      <c r="BA2607" s="493">
        <v>47435</v>
      </c>
      <c r="BB2607" s="494">
        <v>2030</v>
      </c>
    </row>
    <row r="2608" spans="53:54" x14ac:dyDescent="0.2">
      <c r="BA2608" s="493">
        <v>47436</v>
      </c>
      <c r="BB2608" s="494">
        <v>2030</v>
      </c>
    </row>
    <row r="2609" spans="53:54" x14ac:dyDescent="0.2">
      <c r="BA2609" s="493">
        <v>47437</v>
      </c>
      <c r="BB2609" s="494">
        <v>2030</v>
      </c>
    </row>
    <row r="2610" spans="53:54" x14ac:dyDescent="0.2">
      <c r="BA2610" s="493">
        <v>47438</v>
      </c>
      <c r="BB2610" s="494">
        <v>2030</v>
      </c>
    </row>
    <row r="2611" spans="53:54" x14ac:dyDescent="0.2">
      <c r="BA2611" s="493">
        <v>47439</v>
      </c>
      <c r="BB2611" s="494">
        <v>2030</v>
      </c>
    </row>
    <row r="2612" spans="53:54" x14ac:dyDescent="0.2">
      <c r="BA2612" s="493">
        <v>47440</v>
      </c>
      <c r="BB2612" s="494">
        <v>2030</v>
      </c>
    </row>
    <row r="2613" spans="53:54" x14ac:dyDescent="0.2">
      <c r="BA2613" s="493">
        <v>47441</v>
      </c>
      <c r="BB2613" s="494">
        <v>2030</v>
      </c>
    </row>
    <row r="2614" spans="53:54" x14ac:dyDescent="0.2">
      <c r="BA2614" s="493">
        <v>47442</v>
      </c>
      <c r="BB2614" s="494">
        <v>2030</v>
      </c>
    </row>
    <row r="2615" spans="53:54" x14ac:dyDescent="0.2">
      <c r="BA2615" s="493">
        <v>47443</v>
      </c>
      <c r="BB2615" s="494">
        <v>2030</v>
      </c>
    </row>
    <row r="2616" spans="53:54" x14ac:dyDescent="0.2">
      <c r="BA2616" s="493">
        <v>47444</v>
      </c>
      <c r="BB2616" s="494">
        <v>2030</v>
      </c>
    </row>
    <row r="2617" spans="53:54" x14ac:dyDescent="0.2">
      <c r="BA2617" s="493">
        <v>47445</v>
      </c>
      <c r="BB2617" s="494">
        <v>2030</v>
      </c>
    </row>
    <row r="2618" spans="53:54" x14ac:dyDescent="0.2">
      <c r="BA2618" s="493">
        <v>47446</v>
      </c>
      <c r="BB2618" s="494">
        <v>2030</v>
      </c>
    </row>
    <row r="2619" spans="53:54" x14ac:dyDescent="0.2">
      <c r="BA2619" s="493">
        <v>47447</v>
      </c>
      <c r="BB2619" s="494">
        <v>2030</v>
      </c>
    </row>
    <row r="2620" spans="53:54" x14ac:dyDescent="0.2">
      <c r="BA2620" s="493">
        <v>47448</v>
      </c>
      <c r="BB2620" s="494">
        <v>2030</v>
      </c>
    </row>
    <row r="2621" spans="53:54" x14ac:dyDescent="0.2">
      <c r="BA2621" s="493">
        <v>47449</v>
      </c>
      <c r="BB2621" s="494">
        <v>2030</v>
      </c>
    </row>
    <row r="2622" spans="53:54" x14ac:dyDescent="0.2">
      <c r="BA2622" s="493">
        <v>47450</v>
      </c>
      <c r="BB2622" s="494">
        <v>2030</v>
      </c>
    </row>
    <row r="2623" spans="53:54" x14ac:dyDescent="0.2">
      <c r="BA2623" s="493">
        <v>47451</v>
      </c>
      <c r="BB2623" s="494">
        <v>2030</v>
      </c>
    </row>
    <row r="2624" spans="53:54" x14ac:dyDescent="0.2">
      <c r="BA2624" s="493">
        <v>47452</v>
      </c>
      <c r="BB2624" s="494">
        <v>2030</v>
      </c>
    </row>
    <row r="2625" spans="53:54" x14ac:dyDescent="0.2">
      <c r="BA2625" s="493">
        <v>47453</v>
      </c>
      <c r="BB2625" s="494">
        <v>2030</v>
      </c>
    </row>
    <row r="2626" spans="53:54" x14ac:dyDescent="0.2">
      <c r="BA2626" s="493">
        <v>47454</v>
      </c>
      <c r="BB2626" s="494">
        <v>2030</v>
      </c>
    </row>
    <row r="2627" spans="53:54" x14ac:dyDescent="0.2">
      <c r="BA2627" s="493">
        <v>47455</v>
      </c>
      <c r="BB2627" s="494">
        <v>2030</v>
      </c>
    </row>
    <row r="2628" spans="53:54" x14ac:dyDescent="0.2">
      <c r="BA2628" s="493">
        <v>47456</v>
      </c>
      <c r="BB2628" s="494">
        <v>2030</v>
      </c>
    </row>
    <row r="2629" spans="53:54" x14ac:dyDescent="0.2">
      <c r="BA2629" s="493">
        <v>47457</v>
      </c>
      <c r="BB2629" s="494">
        <v>2030</v>
      </c>
    </row>
    <row r="2630" spans="53:54" x14ac:dyDescent="0.2">
      <c r="BA2630" s="493">
        <v>47458</v>
      </c>
      <c r="BB2630" s="494">
        <v>2030</v>
      </c>
    </row>
    <row r="2631" spans="53:54" x14ac:dyDescent="0.2">
      <c r="BA2631" s="493">
        <v>47459</v>
      </c>
      <c r="BB2631" s="494">
        <v>2030</v>
      </c>
    </row>
    <row r="2632" spans="53:54" x14ac:dyDescent="0.2">
      <c r="BA2632" s="493">
        <v>47460</v>
      </c>
      <c r="BB2632" s="494">
        <v>2030</v>
      </c>
    </row>
    <row r="2633" spans="53:54" x14ac:dyDescent="0.2">
      <c r="BA2633" s="493">
        <v>47461</v>
      </c>
      <c r="BB2633" s="494">
        <v>2030</v>
      </c>
    </row>
    <row r="2634" spans="53:54" x14ac:dyDescent="0.2">
      <c r="BA2634" s="493">
        <v>47462</v>
      </c>
      <c r="BB2634" s="494">
        <v>2030</v>
      </c>
    </row>
    <row r="2635" spans="53:54" x14ac:dyDescent="0.2">
      <c r="BA2635" s="493">
        <v>47463</v>
      </c>
      <c r="BB2635" s="494">
        <v>2030</v>
      </c>
    </row>
    <row r="2636" spans="53:54" x14ac:dyDescent="0.2">
      <c r="BA2636" s="493">
        <v>47464</v>
      </c>
      <c r="BB2636" s="494">
        <v>2030</v>
      </c>
    </row>
    <row r="2637" spans="53:54" x14ac:dyDescent="0.2">
      <c r="BA2637" s="493">
        <v>47465</v>
      </c>
      <c r="BB2637" s="494">
        <v>2030</v>
      </c>
    </row>
    <row r="2638" spans="53:54" x14ac:dyDescent="0.2">
      <c r="BA2638" s="493">
        <v>47466</v>
      </c>
      <c r="BB2638" s="494">
        <v>2030</v>
      </c>
    </row>
    <row r="2639" spans="53:54" x14ac:dyDescent="0.2">
      <c r="BA2639" s="493">
        <v>47467</v>
      </c>
      <c r="BB2639" s="494">
        <v>2030</v>
      </c>
    </row>
    <row r="2640" spans="53:54" x14ac:dyDescent="0.2">
      <c r="BA2640" s="493">
        <v>47468</v>
      </c>
      <c r="BB2640" s="494">
        <v>2030</v>
      </c>
    </row>
    <row r="2641" spans="53:54" x14ac:dyDescent="0.2">
      <c r="BA2641" s="493">
        <v>47469</v>
      </c>
      <c r="BB2641" s="494">
        <v>2030</v>
      </c>
    </row>
    <row r="2642" spans="53:54" x14ac:dyDescent="0.2">
      <c r="BA2642" s="493">
        <v>47470</v>
      </c>
      <c r="BB2642" s="494">
        <v>2030</v>
      </c>
    </row>
    <row r="2643" spans="53:54" x14ac:dyDescent="0.2">
      <c r="BA2643" s="493">
        <v>47471</v>
      </c>
      <c r="BB2643" s="494">
        <v>2030</v>
      </c>
    </row>
    <row r="2644" spans="53:54" x14ac:dyDescent="0.2">
      <c r="BA2644" s="493">
        <v>47472</v>
      </c>
      <c r="BB2644" s="494">
        <v>2030</v>
      </c>
    </row>
    <row r="2645" spans="53:54" x14ac:dyDescent="0.2">
      <c r="BA2645" s="493">
        <v>47473</v>
      </c>
      <c r="BB2645" s="494">
        <v>2030</v>
      </c>
    </row>
    <row r="2646" spans="53:54" x14ac:dyDescent="0.2">
      <c r="BA2646" s="493">
        <v>47474</v>
      </c>
      <c r="BB2646" s="494">
        <v>2030</v>
      </c>
    </row>
    <row r="2647" spans="53:54" x14ac:dyDescent="0.2">
      <c r="BA2647" s="493">
        <v>47475</v>
      </c>
      <c r="BB2647" s="494">
        <v>2030</v>
      </c>
    </row>
    <row r="2648" spans="53:54" x14ac:dyDescent="0.2">
      <c r="BA2648" s="493">
        <v>47476</v>
      </c>
      <c r="BB2648" s="494">
        <v>2030</v>
      </c>
    </row>
    <row r="2649" spans="53:54" x14ac:dyDescent="0.2">
      <c r="BA2649" s="493">
        <v>47477</v>
      </c>
      <c r="BB2649" s="494">
        <v>2030</v>
      </c>
    </row>
    <row r="2650" spans="53:54" x14ac:dyDescent="0.2">
      <c r="BA2650" s="493">
        <v>47478</v>
      </c>
      <c r="BB2650" s="494">
        <v>2030</v>
      </c>
    </row>
    <row r="2651" spans="53:54" x14ac:dyDescent="0.2">
      <c r="BA2651" s="493">
        <v>47479</v>
      </c>
      <c r="BB2651" s="494">
        <v>2030</v>
      </c>
    </row>
    <row r="2652" spans="53:54" x14ac:dyDescent="0.2">
      <c r="BA2652" s="493">
        <v>47480</v>
      </c>
      <c r="BB2652" s="494">
        <v>2030</v>
      </c>
    </row>
    <row r="2653" spans="53:54" x14ac:dyDescent="0.2">
      <c r="BA2653" s="493">
        <v>47481</v>
      </c>
      <c r="BB2653" s="494">
        <v>2030</v>
      </c>
    </row>
    <row r="2654" spans="53:54" x14ac:dyDescent="0.2">
      <c r="BA2654" s="493">
        <v>47482</v>
      </c>
      <c r="BB2654" s="494">
        <v>2030</v>
      </c>
    </row>
    <row r="2655" spans="53:54" x14ac:dyDescent="0.2">
      <c r="BA2655" s="493">
        <v>47483</v>
      </c>
      <c r="BB2655" s="494">
        <v>2030</v>
      </c>
    </row>
    <row r="2656" spans="53:54" x14ac:dyDescent="0.2">
      <c r="BA2656" s="493">
        <v>47484</v>
      </c>
      <c r="BB2656" s="494">
        <v>2030</v>
      </c>
    </row>
    <row r="2657" spans="53:54" x14ac:dyDescent="0.2">
      <c r="BA2657" s="493">
        <v>47485</v>
      </c>
      <c r="BB2657" s="494">
        <v>2030</v>
      </c>
    </row>
    <row r="2658" spans="53:54" x14ac:dyDescent="0.2">
      <c r="BA2658" s="493">
        <v>47486</v>
      </c>
      <c r="BB2658" s="494">
        <v>2030</v>
      </c>
    </row>
    <row r="2659" spans="53:54" x14ac:dyDescent="0.2">
      <c r="BA2659" s="493">
        <v>47487</v>
      </c>
      <c r="BB2659" s="494">
        <v>2030</v>
      </c>
    </row>
    <row r="2660" spans="53:54" x14ac:dyDescent="0.2">
      <c r="BA2660" s="493">
        <v>47488</v>
      </c>
      <c r="BB2660" s="494">
        <v>2030</v>
      </c>
    </row>
    <row r="2661" spans="53:54" x14ac:dyDescent="0.2">
      <c r="BA2661" s="493">
        <v>47489</v>
      </c>
      <c r="BB2661" s="494">
        <v>2030</v>
      </c>
    </row>
    <row r="2662" spans="53:54" x14ac:dyDescent="0.2">
      <c r="BA2662" s="493">
        <v>47490</v>
      </c>
      <c r="BB2662" s="494">
        <v>2030</v>
      </c>
    </row>
    <row r="2663" spans="53:54" x14ac:dyDescent="0.2">
      <c r="BA2663" s="493">
        <v>47491</v>
      </c>
      <c r="BB2663" s="494">
        <v>2030</v>
      </c>
    </row>
    <row r="2664" spans="53:54" x14ac:dyDescent="0.2">
      <c r="BA2664" s="493">
        <v>47492</v>
      </c>
      <c r="BB2664" s="494">
        <v>2030</v>
      </c>
    </row>
    <row r="2665" spans="53:54" x14ac:dyDescent="0.2">
      <c r="BA2665" s="493">
        <v>47493</v>
      </c>
      <c r="BB2665" s="494">
        <v>2030</v>
      </c>
    </row>
    <row r="2666" spans="53:54" x14ac:dyDescent="0.2">
      <c r="BA2666" s="493">
        <v>47494</v>
      </c>
      <c r="BB2666" s="494">
        <v>2030</v>
      </c>
    </row>
    <row r="2667" spans="53:54" x14ac:dyDescent="0.2">
      <c r="BA2667" s="493">
        <v>47495</v>
      </c>
      <c r="BB2667" s="494">
        <v>2030</v>
      </c>
    </row>
    <row r="2668" spans="53:54" x14ac:dyDescent="0.2">
      <c r="BA2668" s="493">
        <v>47496</v>
      </c>
      <c r="BB2668" s="494">
        <v>2030</v>
      </c>
    </row>
    <row r="2669" spans="53:54" x14ac:dyDescent="0.2">
      <c r="BA2669" s="493">
        <v>47497</v>
      </c>
      <c r="BB2669" s="494">
        <v>2030</v>
      </c>
    </row>
    <row r="2670" spans="53:54" x14ac:dyDescent="0.2">
      <c r="BA2670" s="493">
        <v>47498</v>
      </c>
      <c r="BB2670" s="494">
        <v>2030</v>
      </c>
    </row>
    <row r="2671" spans="53:54" x14ac:dyDescent="0.2">
      <c r="BA2671" s="493">
        <v>47499</v>
      </c>
      <c r="BB2671" s="494">
        <v>2030</v>
      </c>
    </row>
    <row r="2672" spans="53:54" x14ac:dyDescent="0.2">
      <c r="BA2672" s="493">
        <v>47500</v>
      </c>
      <c r="BB2672" s="494">
        <v>2030</v>
      </c>
    </row>
    <row r="2673" spans="53:54" x14ac:dyDescent="0.2">
      <c r="BA2673" s="493">
        <v>47501</v>
      </c>
      <c r="BB2673" s="494">
        <v>2030</v>
      </c>
    </row>
    <row r="2674" spans="53:54" x14ac:dyDescent="0.2">
      <c r="BA2674" s="493">
        <v>47502</v>
      </c>
      <c r="BB2674" s="494">
        <v>2030</v>
      </c>
    </row>
    <row r="2675" spans="53:54" x14ac:dyDescent="0.2">
      <c r="BA2675" s="493">
        <v>47503</v>
      </c>
      <c r="BB2675" s="494">
        <v>2030</v>
      </c>
    </row>
    <row r="2676" spans="53:54" x14ac:dyDescent="0.2">
      <c r="BA2676" s="493">
        <v>47504</v>
      </c>
      <c r="BB2676" s="494">
        <v>2030</v>
      </c>
    </row>
    <row r="2677" spans="53:54" x14ac:dyDescent="0.2">
      <c r="BA2677" s="493">
        <v>47505</v>
      </c>
      <c r="BB2677" s="494">
        <v>2030</v>
      </c>
    </row>
    <row r="2678" spans="53:54" x14ac:dyDescent="0.2">
      <c r="BA2678" s="493">
        <v>47506</v>
      </c>
      <c r="BB2678" s="494">
        <v>2030</v>
      </c>
    </row>
    <row r="2679" spans="53:54" x14ac:dyDescent="0.2">
      <c r="BA2679" s="493">
        <v>47507</v>
      </c>
      <c r="BB2679" s="494">
        <v>2030</v>
      </c>
    </row>
    <row r="2680" spans="53:54" x14ac:dyDescent="0.2">
      <c r="BA2680" s="493">
        <v>47508</v>
      </c>
      <c r="BB2680" s="494">
        <v>2030</v>
      </c>
    </row>
    <row r="2681" spans="53:54" x14ac:dyDescent="0.2">
      <c r="BA2681" s="493">
        <v>47509</v>
      </c>
      <c r="BB2681" s="494">
        <v>2030</v>
      </c>
    </row>
    <row r="2682" spans="53:54" x14ac:dyDescent="0.2">
      <c r="BA2682" s="493">
        <v>47510</v>
      </c>
      <c r="BB2682" s="494">
        <v>2030</v>
      </c>
    </row>
    <row r="2683" spans="53:54" x14ac:dyDescent="0.2">
      <c r="BA2683" s="493">
        <v>47511</v>
      </c>
      <c r="BB2683" s="494">
        <v>2030</v>
      </c>
    </row>
    <row r="2684" spans="53:54" x14ac:dyDescent="0.2">
      <c r="BA2684" s="493">
        <v>47512</v>
      </c>
      <c r="BB2684" s="494">
        <v>2030</v>
      </c>
    </row>
    <row r="2685" spans="53:54" x14ac:dyDescent="0.2">
      <c r="BA2685" s="493">
        <v>47513</v>
      </c>
      <c r="BB2685" s="494">
        <v>2030</v>
      </c>
    </row>
    <row r="2686" spans="53:54" x14ac:dyDescent="0.2">
      <c r="BA2686" s="493">
        <v>47514</v>
      </c>
      <c r="BB2686" s="494">
        <v>2030</v>
      </c>
    </row>
    <row r="2687" spans="53:54" x14ac:dyDescent="0.2">
      <c r="BA2687" s="493">
        <v>47515</v>
      </c>
      <c r="BB2687" s="494">
        <v>2030</v>
      </c>
    </row>
    <row r="2688" spans="53:54" x14ac:dyDescent="0.2">
      <c r="BA2688" s="493">
        <v>47516</v>
      </c>
      <c r="BB2688" s="494">
        <v>2030</v>
      </c>
    </row>
    <row r="2689" spans="53:54" x14ac:dyDescent="0.2">
      <c r="BA2689" s="493">
        <v>47517</v>
      </c>
      <c r="BB2689" s="494">
        <v>2030</v>
      </c>
    </row>
    <row r="2690" spans="53:54" x14ac:dyDescent="0.2">
      <c r="BA2690" s="493">
        <v>47518</v>
      </c>
      <c r="BB2690" s="494">
        <v>2030</v>
      </c>
    </row>
    <row r="2691" spans="53:54" x14ac:dyDescent="0.2">
      <c r="BA2691" s="493">
        <v>47519</v>
      </c>
      <c r="BB2691" s="494">
        <v>2030</v>
      </c>
    </row>
    <row r="2692" spans="53:54" x14ac:dyDescent="0.2">
      <c r="BA2692" s="493">
        <v>47520</v>
      </c>
      <c r="BB2692" s="494">
        <v>2030</v>
      </c>
    </row>
    <row r="2693" spans="53:54" x14ac:dyDescent="0.2">
      <c r="BA2693" s="493">
        <v>47521</v>
      </c>
      <c r="BB2693" s="494">
        <v>2030</v>
      </c>
    </row>
    <row r="2694" spans="53:54" x14ac:dyDescent="0.2">
      <c r="BA2694" s="493">
        <v>47522</v>
      </c>
      <c r="BB2694" s="494">
        <v>2030</v>
      </c>
    </row>
    <row r="2695" spans="53:54" x14ac:dyDescent="0.2">
      <c r="BA2695" s="493">
        <v>47523</v>
      </c>
      <c r="BB2695" s="494">
        <v>2030</v>
      </c>
    </row>
    <row r="2696" spans="53:54" x14ac:dyDescent="0.2">
      <c r="BA2696" s="493">
        <v>47524</v>
      </c>
      <c r="BB2696" s="494">
        <v>2030</v>
      </c>
    </row>
    <row r="2697" spans="53:54" x14ac:dyDescent="0.2">
      <c r="BA2697" s="493">
        <v>47525</v>
      </c>
      <c r="BB2697" s="494">
        <v>2030</v>
      </c>
    </row>
    <row r="2698" spans="53:54" x14ac:dyDescent="0.2">
      <c r="BA2698" s="493">
        <v>47526</v>
      </c>
      <c r="BB2698" s="494">
        <v>2030</v>
      </c>
    </row>
    <row r="2699" spans="53:54" x14ac:dyDescent="0.2">
      <c r="BA2699" s="493">
        <v>47527</v>
      </c>
      <c r="BB2699" s="494">
        <v>2030</v>
      </c>
    </row>
    <row r="2700" spans="53:54" x14ac:dyDescent="0.2">
      <c r="BA2700" s="493">
        <v>47528</v>
      </c>
      <c r="BB2700" s="494">
        <v>2030</v>
      </c>
    </row>
    <row r="2701" spans="53:54" x14ac:dyDescent="0.2">
      <c r="BA2701" s="493">
        <v>47529</v>
      </c>
      <c r="BB2701" s="494">
        <v>2030</v>
      </c>
    </row>
    <row r="2702" spans="53:54" x14ac:dyDescent="0.2">
      <c r="BA2702" s="493">
        <v>47530</v>
      </c>
      <c r="BB2702" s="494">
        <v>2030</v>
      </c>
    </row>
    <row r="2703" spans="53:54" x14ac:dyDescent="0.2">
      <c r="BA2703" s="493">
        <v>47531</v>
      </c>
      <c r="BB2703" s="494">
        <v>2030</v>
      </c>
    </row>
    <row r="2704" spans="53:54" x14ac:dyDescent="0.2">
      <c r="BA2704" s="493">
        <v>47532</v>
      </c>
      <c r="BB2704" s="494">
        <v>2030</v>
      </c>
    </row>
    <row r="2705" spans="53:54" x14ac:dyDescent="0.2">
      <c r="BA2705" s="493">
        <v>47533</v>
      </c>
      <c r="BB2705" s="494">
        <v>2030</v>
      </c>
    </row>
    <row r="2706" spans="53:54" x14ac:dyDescent="0.2">
      <c r="BA2706" s="493">
        <v>47534</v>
      </c>
      <c r="BB2706" s="494">
        <v>2030</v>
      </c>
    </row>
    <row r="2707" spans="53:54" x14ac:dyDescent="0.2">
      <c r="BA2707" s="493">
        <v>47535</v>
      </c>
      <c r="BB2707" s="494">
        <v>2030</v>
      </c>
    </row>
    <row r="2708" spans="53:54" x14ac:dyDescent="0.2">
      <c r="BA2708" s="493">
        <v>47536</v>
      </c>
      <c r="BB2708" s="494">
        <v>2030</v>
      </c>
    </row>
    <row r="2709" spans="53:54" x14ac:dyDescent="0.2">
      <c r="BA2709" s="493">
        <v>47537</v>
      </c>
      <c r="BB2709" s="494">
        <v>2030</v>
      </c>
    </row>
    <row r="2710" spans="53:54" x14ac:dyDescent="0.2">
      <c r="BA2710" s="493">
        <v>47538</v>
      </c>
      <c r="BB2710" s="494">
        <v>2030</v>
      </c>
    </row>
    <row r="2711" spans="53:54" x14ac:dyDescent="0.2">
      <c r="BA2711" s="493">
        <v>47539</v>
      </c>
      <c r="BB2711" s="494">
        <v>2030</v>
      </c>
    </row>
    <row r="2712" spans="53:54" x14ac:dyDescent="0.2">
      <c r="BA2712" s="493">
        <v>47540</v>
      </c>
      <c r="BB2712" s="494">
        <v>2030</v>
      </c>
    </row>
    <row r="2713" spans="53:54" x14ac:dyDescent="0.2">
      <c r="BA2713" s="493">
        <v>47541</v>
      </c>
      <c r="BB2713" s="494">
        <v>2030</v>
      </c>
    </row>
    <row r="2714" spans="53:54" x14ac:dyDescent="0.2">
      <c r="BA2714" s="493">
        <v>47542</v>
      </c>
      <c r="BB2714" s="494">
        <v>2030</v>
      </c>
    </row>
    <row r="2715" spans="53:54" x14ac:dyDescent="0.2">
      <c r="BA2715" s="493">
        <v>47543</v>
      </c>
      <c r="BB2715" s="494">
        <v>2030</v>
      </c>
    </row>
    <row r="2716" spans="53:54" x14ac:dyDescent="0.2">
      <c r="BA2716" s="493">
        <v>47544</v>
      </c>
      <c r="BB2716" s="494">
        <v>2030</v>
      </c>
    </row>
    <row r="2717" spans="53:54" x14ac:dyDescent="0.2">
      <c r="BA2717" s="493">
        <v>47545</v>
      </c>
      <c r="BB2717" s="494">
        <v>2030</v>
      </c>
    </row>
    <row r="2718" spans="53:54" x14ac:dyDescent="0.2">
      <c r="BA2718" s="493">
        <v>47546</v>
      </c>
      <c r="BB2718" s="494">
        <v>2030</v>
      </c>
    </row>
    <row r="2719" spans="53:54" x14ac:dyDescent="0.2">
      <c r="BA2719" s="493">
        <v>47547</v>
      </c>
      <c r="BB2719" s="494">
        <v>2030</v>
      </c>
    </row>
    <row r="2720" spans="53:54" x14ac:dyDescent="0.2">
      <c r="BA2720" s="493">
        <v>47548</v>
      </c>
      <c r="BB2720" s="494">
        <v>2030</v>
      </c>
    </row>
    <row r="2721" spans="53:54" x14ac:dyDescent="0.2">
      <c r="BA2721" s="493">
        <v>47549</v>
      </c>
      <c r="BB2721" s="494">
        <v>2030</v>
      </c>
    </row>
    <row r="2722" spans="53:54" x14ac:dyDescent="0.2">
      <c r="BA2722" s="493">
        <v>47550</v>
      </c>
      <c r="BB2722" s="494">
        <v>2030</v>
      </c>
    </row>
    <row r="2723" spans="53:54" x14ac:dyDescent="0.2">
      <c r="BA2723" s="493">
        <v>47551</v>
      </c>
      <c r="BB2723" s="494">
        <v>2030</v>
      </c>
    </row>
    <row r="2724" spans="53:54" x14ac:dyDescent="0.2">
      <c r="BA2724" s="493">
        <v>47552</v>
      </c>
      <c r="BB2724" s="494">
        <v>2030</v>
      </c>
    </row>
    <row r="2725" spans="53:54" x14ac:dyDescent="0.2">
      <c r="BA2725" s="493">
        <v>47553</v>
      </c>
      <c r="BB2725" s="494">
        <v>2030</v>
      </c>
    </row>
    <row r="2726" spans="53:54" x14ac:dyDescent="0.2">
      <c r="BA2726" s="493">
        <v>47554</v>
      </c>
      <c r="BB2726" s="494">
        <v>2030</v>
      </c>
    </row>
    <row r="2727" spans="53:54" x14ac:dyDescent="0.2">
      <c r="BA2727" s="493">
        <v>47555</v>
      </c>
      <c r="BB2727" s="494">
        <v>2030</v>
      </c>
    </row>
    <row r="2728" spans="53:54" x14ac:dyDescent="0.2">
      <c r="BA2728" s="493">
        <v>47556</v>
      </c>
      <c r="BB2728" s="494">
        <v>2030</v>
      </c>
    </row>
    <row r="2729" spans="53:54" x14ac:dyDescent="0.2">
      <c r="BA2729" s="493">
        <v>47557</v>
      </c>
      <c r="BB2729" s="494">
        <v>2030</v>
      </c>
    </row>
    <row r="2730" spans="53:54" x14ac:dyDescent="0.2">
      <c r="BA2730" s="493">
        <v>47558</v>
      </c>
      <c r="BB2730" s="494">
        <v>2030</v>
      </c>
    </row>
    <row r="2731" spans="53:54" x14ac:dyDescent="0.2">
      <c r="BA2731" s="493">
        <v>47559</v>
      </c>
      <c r="BB2731" s="494">
        <v>2030</v>
      </c>
    </row>
    <row r="2732" spans="53:54" x14ac:dyDescent="0.2">
      <c r="BA2732" s="493">
        <v>47560</v>
      </c>
      <c r="BB2732" s="494">
        <v>2030</v>
      </c>
    </row>
    <row r="2733" spans="53:54" x14ac:dyDescent="0.2">
      <c r="BA2733" s="493">
        <v>47561</v>
      </c>
      <c r="BB2733" s="494">
        <v>2030</v>
      </c>
    </row>
    <row r="2734" spans="53:54" x14ac:dyDescent="0.2">
      <c r="BA2734" s="493">
        <v>47562</v>
      </c>
      <c r="BB2734" s="494">
        <v>2030</v>
      </c>
    </row>
    <row r="2735" spans="53:54" x14ac:dyDescent="0.2">
      <c r="BA2735" s="493">
        <v>47563</v>
      </c>
      <c r="BB2735" s="494">
        <v>2030</v>
      </c>
    </row>
    <row r="2736" spans="53:54" x14ac:dyDescent="0.2">
      <c r="BA2736" s="493">
        <v>47564</v>
      </c>
      <c r="BB2736" s="494">
        <v>2030</v>
      </c>
    </row>
    <row r="2737" spans="53:54" x14ac:dyDescent="0.2">
      <c r="BA2737" s="493">
        <v>47565</v>
      </c>
      <c r="BB2737" s="494">
        <v>2030</v>
      </c>
    </row>
    <row r="2738" spans="53:54" x14ac:dyDescent="0.2">
      <c r="BA2738" s="493">
        <v>47566</v>
      </c>
      <c r="BB2738" s="494">
        <v>2030</v>
      </c>
    </row>
    <row r="2739" spans="53:54" x14ac:dyDescent="0.2">
      <c r="BA2739" s="493">
        <v>47567</v>
      </c>
      <c r="BB2739" s="494">
        <v>2030</v>
      </c>
    </row>
    <row r="2740" spans="53:54" x14ac:dyDescent="0.2">
      <c r="BA2740" s="493">
        <v>47568</v>
      </c>
      <c r="BB2740" s="494">
        <v>2030</v>
      </c>
    </row>
    <row r="2741" spans="53:54" x14ac:dyDescent="0.2">
      <c r="BA2741" s="493">
        <v>47569</v>
      </c>
      <c r="BB2741" s="494">
        <v>2030</v>
      </c>
    </row>
    <row r="2742" spans="53:54" x14ac:dyDescent="0.2">
      <c r="BA2742" s="493">
        <v>47570</v>
      </c>
      <c r="BB2742" s="494">
        <v>2030</v>
      </c>
    </row>
    <row r="2743" spans="53:54" x14ac:dyDescent="0.2">
      <c r="BA2743" s="493">
        <v>47571</v>
      </c>
      <c r="BB2743" s="494">
        <v>2030</v>
      </c>
    </row>
    <row r="2744" spans="53:54" x14ac:dyDescent="0.2">
      <c r="BA2744" s="493">
        <v>47572</v>
      </c>
      <c r="BB2744" s="494">
        <v>2030</v>
      </c>
    </row>
    <row r="2745" spans="53:54" x14ac:dyDescent="0.2">
      <c r="BA2745" s="493">
        <v>47573</v>
      </c>
      <c r="BB2745" s="494">
        <v>2030</v>
      </c>
    </row>
    <row r="2746" spans="53:54" x14ac:dyDescent="0.2">
      <c r="BA2746" s="493">
        <v>47574</v>
      </c>
      <c r="BB2746" s="494">
        <v>2030</v>
      </c>
    </row>
    <row r="2747" spans="53:54" x14ac:dyDescent="0.2">
      <c r="BA2747" s="493">
        <v>47575</v>
      </c>
      <c r="BB2747" s="494">
        <v>2030</v>
      </c>
    </row>
    <row r="2748" spans="53:54" x14ac:dyDescent="0.2">
      <c r="BA2748" s="493">
        <v>47576</v>
      </c>
      <c r="BB2748" s="494">
        <v>2030</v>
      </c>
    </row>
    <row r="2749" spans="53:54" x14ac:dyDescent="0.2">
      <c r="BA2749" s="493">
        <v>47577</v>
      </c>
      <c r="BB2749" s="494">
        <v>2030</v>
      </c>
    </row>
    <row r="2750" spans="53:54" x14ac:dyDescent="0.2">
      <c r="BA2750" s="493">
        <v>47578</v>
      </c>
      <c r="BB2750" s="494">
        <v>2030</v>
      </c>
    </row>
    <row r="2751" spans="53:54" x14ac:dyDescent="0.2">
      <c r="BA2751" s="493">
        <v>47579</v>
      </c>
      <c r="BB2751" s="494">
        <v>2030</v>
      </c>
    </row>
    <row r="2752" spans="53:54" x14ac:dyDescent="0.2">
      <c r="BA2752" s="493">
        <v>47580</v>
      </c>
      <c r="BB2752" s="494">
        <v>2030</v>
      </c>
    </row>
    <row r="2753" spans="53:54" x14ac:dyDescent="0.2">
      <c r="BA2753" s="493">
        <v>47581</v>
      </c>
      <c r="BB2753" s="494">
        <v>2030</v>
      </c>
    </row>
    <row r="2754" spans="53:54" x14ac:dyDescent="0.2">
      <c r="BA2754" s="493">
        <v>47582</v>
      </c>
      <c r="BB2754" s="494">
        <v>2030</v>
      </c>
    </row>
    <row r="2755" spans="53:54" x14ac:dyDescent="0.2">
      <c r="BA2755" s="493">
        <v>47583</v>
      </c>
      <c r="BB2755" s="494">
        <v>2030</v>
      </c>
    </row>
    <row r="2756" spans="53:54" x14ac:dyDescent="0.2">
      <c r="BA2756" s="493">
        <v>47584</v>
      </c>
      <c r="BB2756" s="494">
        <v>2030</v>
      </c>
    </row>
    <row r="2757" spans="53:54" x14ac:dyDescent="0.2">
      <c r="BA2757" s="493">
        <v>47585</v>
      </c>
      <c r="BB2757" s="494">
        <v>2030</v>
      </c>
    </row>
    <row r="2758" spans="53:54" x14ac:dyDescent="0.2">
      <c r="BA2758" s="493">
        <v>47586</v>
      </c>
      <c r="BB2758" s="494">
        <v>2030</v>
      </c>
    </row>
    <row r="2759" spans="53:54" x14ac:dyDescent="0.2">
      <c r="BA2759" s="493">
        <v>47587</v>
      </c>
      <c r="BB2759" s="494">
        <v>2030</v>
      </c>
    </row>
    <row r="2760" spans="53:54" x14ac:dyDescent="0.2">
      <c r="BA2760" s="493">
        <v>47588</v>
      </c>
      <c r="BB2760" s="494">
        <v>2030</v>
      </c>
    </row>
    <row r="2761" spans="53:54" x14ac:dyDescent="0.2">
      <c r="BA2761" s="493">
        <v>47589</v>
      </c>
      <c r="BB2761" s="494">
        <v>2030</v>
      </c>
    </row>
    <row r="2762" spans="53:54" x14ac:dyDescent="0.2">
      <c r="BA2762" s="493">
        <v>47590</v>
      </c>
      <c r="BB2762" s="494">
        <v>2030</v>
      </c>
    </row>
    <row r="2763" spans="53:54" x14ac:dyDescent="0.2">
      <c r="BA2763" s="493">
        <v>47591</v>
      </c>
      <c r="BB2763" s="494">
        <v>2030</v>
      </c>
    </row>
    <row r="2764" spans="53:54" x14ac:dyDescent="0.2">
      <c r="BA2764" s="493">
        <v>47592</v>
      </c>
      <c r="BB2764" s="494">
        <v>2030</v>
      </c>
    </row>
    <row r="2765" spans="53:54" x14ac:dyDescent="0.2">
      <c r="BA2765" s="493">
        <v>47593</v>
      </c>
      <c r="BB2765" s="494">
        <v>2030</v>
      </c>
    </row>
    <row r="2766" spans="53:54" x14ac:dyDescent="0.2">
      <c r="BA2766" s="493">
        <v>47594</v>
      </c>
      <c r="BB2766" s="494">
        <v>2030</v>
      </c>
    </row>
    <row r="2767" spans="53:54" x14ac:dyDescent="0.2">
      <c r="BA2767" s="493">
        <v>47595</v>
      </c>
      <c r="BB2767" s="494">
        <v>2030</v>
      </c>
    </row>
    <row r="2768" spans="53:54" x14ac:dyDescent="0.2">
      <c r="BA2768" s="493">
        <v>47596</v>
      </c>
      <c r="BB2768" s="494">
        <v>2030</v>
      </c>
    </row>
    <row r="2769" spans="53:54" x14ac:dyDescent="0.2">
      <c r="BA2769" s="493">
        <v>47597</v>
      </c>
      <c r="BB2769" s="494">
        <v>2030</v>
      </c>
    </row>
    <row r="2770" spans="53:54" x14ac:dyDescent="0.2">
      <c r="BA2770" s="493">
        <v>47598</v>
      </c>
      <c r="BB2770" s="494">
        <v>2030</v>
      </c>
    </row>
    <row r="2771" spans="53:54" x14ac:dyDescent="0.2">
      <c r="BA2771" s="493">
        <v>47599</v>
      </c>
      <c r="BB2771" s="494">
        <v>2030</v>
      </c>
    </row>
    <row r="2772" spans="53:54" x14ac:dyDescent="0.2">
      <c r="BA2772" s="493">
        <v>47600</v>
      </c>
      <c r="BB2772" s="494">
        <v>2030</v>
      </c>
    </row>
    <row r="2773" spans="53:54" x14ac:dyDescent="0.2">
      <c r="BA2773" s="493">
        <v>47601</v>
      </c>
      <c r="BB2773" s="494">
        <v>2030</v>
      </c>
    </row>
    <row r="2774" spans="53:54" x14ac:dyDescent="0.2">
      <c r="BA2774" s="493">
        <v>47602</v>
      </c>
      <c r="BB2774" s="494">
        <v>2030</v>
      </c>
    </row>
    <row r="2775" spans="53:54" x14ac:dyDescent="0.2">
      <c r="BA2775" s="493">
        <v>47603</v>
      </c>
      <c r="BB2775" s="494">
        <v>2030</v>
      </c>
    </row>
    <row r="2776" spans="53:54" x14ac:dyDescent="0.2">
      <c r="BA2776" s="493">
        <v>47604</v>
      </c>
      <c r="BB2776" s="494">
        <v>2030</v>
      </c>
    </row>
    <row r="2777" spans="53:54" x14ac:dyDescent="0.2">
      <c r="BA2777" s="493">
        <v>47605</v>
      </c>
      <c r="BB2777" s="494">
        <v>2030</v>
      </c>
    </row>
    <row r="2778" spans="53:54" x14ac:dyDescent="0.2">
      <c r="BA2778" s="493">
        <v>47606</v>
      </c>
      <c r="BB2778" s="494">
        <v>2030</v>
      </c>
    </row>
    <row r="2779" spans="53:54" x14ac:dyDescent="0.2">
      <c r="BA2779" s="493">
        <v>47607</v>
      </c>
      <c r="BB2779" s="494">
        <v>2030</v>
      </c>
    </row>
    <row r="2780" spans="53:54" x14ac:dyDescent="0.2">
      <c r="BA2780" s="493">
        <v>47608</v>
      </c>
      <c r="BB2780" s="494">
        <v>2030</v>
      </c>
    </row>
    <row r="2781" spans="53:54" x14ac:dyDescent="0.2">
      <c r="BA2781" s="493">
        <v>47609</v>
      </c>
      <c r="BB2781" s="494">
        <v>2030</v>
      </c>
    </row>
    <row r="2782" spans="53:54" x14ac:dyDescent="0.2">
      <c r="BA2782" s="493">
        <v>47610</v>
      </c>
      <c r="BB2782" s="494">
        <v>2030</v>
      </c>
    </row>
    <row r="2783" spans="53:54" x14ac:dyDescent="0.2">
      <c r="BA2783" s="493">
        <v>47611</v>
      </c>
      <c r="BB2783" s="494">
        <v>2030</v>
      </c>
    </row>
    <row r="2784" spans="53:54" x14ac:dyDescent="0.2">
      <c r="BA2784" s="493">
        <v>47612</v>
      </c>
      <c r="BB2784" s="494">
        <v>2030</v>
      </c>
    </row>
    <row r="2785" spans="53:54" x14ac:dyDescent="0.2">
      <c r="BA2785" s="493">
        <v>47613</v>
      </c>
      <c r="BB2785" s="494">
        <v>2030</v>
      </c>
    </row>
    <row r="2786" spans="53:54" x14ac:dyDescent="0.2">
      <c r="BA2786" s="493">
        <v>47614</v>
      </c>
      <c r="BB2786" s="494">
        <v>2030</v>
      </c>
    </row>
    <row r="2787" spans="53:54" x14ac:dyDescent="0.2">
      <c r="BA2787" s="493">
        <v>47615</v>
      </c>
      <c r="BB2787" s="494">
        <v>2030</v>
      </c>
    </row>
    <row r="2788" spans="53:54" x14ac:dyDescent="0.2">
      <c r="BA2788" s="493">
        <v>47616</v>
      </c>
      <c r="BB2788" s="494">
        <v>2030</v>
      </c>
    </row>
    <row r="2789" spans="53:54" x14ac:dyDescent="0.2">
      <c r="BA2789" s="493">
        <v>47617</v>
      </c>
      <c r="BB2789" s="494">
        <v>2030</v>
      </c>
    </row>
    <row r="2790" spans="53:54" x14ac:dyDescent="0.2">
      <c r="BA2790" s="493">
        <v>47618</v>
      </c>
      <c r="BB2790" s="494">
        <v>2030</v>
      </c>
    </row>
    <row r="2791" spans="53:54" x14ac:dyDescent="0.2">
      <c r="BA2791" s="493">
        <v>47619</v>
      </c>
      <c r="BB2791" s="494">
        <v>2030</v>
      </c>
    </row>
    <row r="2792" spans="53:54" x14ac:dyDescent="0.2">
      <c r="BA2792" s="493">
        <v>47620</v>
      </c>
      <c r="BB2792" s="494">
        <v>2030</v>
      </c>
    </row>
    <row r="2793" spans="53:54" x14ac:dyDescent="0.2">
      <c r="BA2793" s="493">
        <v>47621</v>
      </c>
      <c r="BB2793" s="494">
        <v>2030</v>
      </c>
    </row>
    <row r="2794" spans="53:54" x14ac:dyDescent="0.2">
      <c r="BA2794" s="493">
        <v>47622</v>
      </c>
      <c r="BB2794" s="494">
        <v>2030</v>
      </c>
    </row>
    <row r="2795" spans="53:54" x14ac:dyDescent="0.2">
      <c r="BA2795" s="493">
        <v>47623</v>
      </c>
      <c r="BB2795" s="494">
        <v>2030</v>
      </c>
    </row>
    <row r="2796" spans="53:54" x14ac:dyDescent="0.2">
      <c r="BA2796" s="493">
        <v>47624</v>
      </c>
      <c r="BB2796" s="494">
        <v>2030</v>
      </c>
    </row>
    <row r="2797" spans="53:54" x14ac:dyDescent="0.2">
      <c r="BA2797" s="493">
        <v>47625</v>
      </c>
      <c r="BB2797" s="494">
        <v>2030</v>
      </c>
    </row>
    <row r="2798" spans="53:54" x14ac:dyDescent="0.2">
      <c r="BA2798" s="493">
        <v>47626</v>
      </c>
      <c r="BB2798" s="494">
        <v>2030</v>
      </c>
    </row>
    <row r="2799" spans="53:54" x14ac:dyDescent="0.2">
      <c r="BA2799" s="493">
        <v>47627</v>
      </c>
      <c r="BB2799" s="494">
        <v>2030</v>
      </c>
    </row>
    <row r="2800" spans="53:54" x14ac:dyDescent="0.2">
      <c r="BA2800" s="493">
        <v>47628</v>
      </c>
      <c r="BB2800" s="494">
        <v>2030</v>
      </c>
    </row>
    <row r="2801" spans="53:54" x14ac:dyDescent="0.2">
      <c r="BA2801" s="493">
        <v>47629</v>
      </c>
      <c r="BB2801" s="494">
        <v>2030</v>
      </c>
    </row>
    <row r="2802" spans="53:54" x14ac:dyDescent="0.2">
      <c r="BA2802" s="493">
        <v>47630</v>
      </c>
      <c r="BB2802" s="494">
        <v>2030</v>
      </c>
    </row>
    <row r="2803" spans="53:54" x14ac:dyDescent="0.2">
      <c r="BA2803" s="493">
        <v>47631</v>
      </c>
      <c r="BB2803" s="494">
        <v>2030</v>
      </c>
    </row>
    <row r="2804" spans="53:54" x14ac:dyDescent="0.2">
      <c r="BA2804" s="493">
        <v>47632</v>
      </c>
      <c r="BB2804" s="494">
        <v>2030</v>
      </c>
    </row>
    <row r="2805" spans="53:54" x14ac:dyDescent="0.2">
      <c r="BA2805" s="493">
        <v>47633</v>
      </c>
      <c r="BB2805" s="494">
        <v>2030</v>
      </c>
    </row>
    <row r="2806" spans="53:54" x14ac:dyDescent="0.2">
      <c r="BA2806" s="493">
        <v>47634</v>
      </c>
      <c r="BB2806" s="494">
        <v>2030</v>
      </c>
    </row>
    <row r="2807" spans="53:54" x14ac:dyDescent="0.2">
      <c r="BA2807" s="493">
        <v>47635</v>
      </c>
      <c r="BB2807" s="494">
        <v>2030</v>
      </c>
    </row>
    <row r="2808" spans="53:54" x14ac:dyDescent="0.2">
      <c r="BA2808" s="493">
        <v>47636</v>
      </c>
      <c r="BB2808" s="494">
        <v>2030</v>
      </c>
    </row>
    <row r="2809" spans="53:54" x14ac:dyDescent="0.2">
      <c r="BA2809" s="493">
        <v>47637</v>
      </c>
      <c r="BB2809" s="494">
        <v>2030</v>
      </c>
    </row>
    <row r="2810" spans="53:54" x14ac:dyDescent="0.2">
      <c r="BA2810" s="493">
        <v>47638</v>
      </c>
      <c r="BB2810" s="494">
        <v>2030</v>
      </c>
    </row>
    <row r="2811" spans="53:54" x14ac:dyDescent="0.2">
      <c r="BA2811" s="493">
        <v>47639</v>
      </c>
      <c r="BB2811" s="494">
        <v>2030</v>
      </c>
    </row>
    <row r="2812" spans="53:54" x14ac:dyDescent="0.2">
      <c r="BA2812" s="493">
        <v>47640</v>
      </c>
      <c r="BB2812" s="494">
        <v>2030</v>
      </c>
    </row>
    <row r="2813" spans="53:54" x14ac:dyDescent="0.2">
      <c r="BA2813" s="493">
        <v>47641</v>
      </c>
      <c r="BB2813" s="494">
        <v>2030</v>
      </c>
    </row>
    <row r="2814" spans="53:54" x14ac:dyDescent="0.2">
      <c r="BA2814" s="493">
        <v>47642</v>
      </c>
      <c r="BB2814" s="494">
        <v>2030</v>
      </c>
    </row>
    <row r="2815" spans="53:54" x14ac:dyDescent="0.2">
      <c r="BA2815" s="493">
        <v>47643</v>
      </c>
      <c r="BB2815" s="494">
        <v>2030</v>
      </c>
    </row>
    <row r="2816" spans="53:54" x14ac:dyDescent="0.2">
      <c r="BA2816" s="493">
        <v>47644</v>
      </c>
      <c r="BB2816" s="494">
        <v>2030</v>
      </c>
    </row>
    <row r="2817" spans="53:54" x14ac:dyDescent="0.2">
      <c r="BA2817" s="493">
        <v>47645</v>
      </c>
      <c r="BB2817" s="494">
        <v>2030</v>
      </c>
    </row>
    <row r="2818" spans="53:54" x14ac:dyDescent="0.2">
      <c r="BA2818" s="493">
        <v>47646</v>
      </c>
      <c r="BB2818" s="494">
        <v>2030</v>
      </c>
    </row>
    <row r="2819" spans="53:54" x14ac:dyDescent="0.2">
      <c r="BA2819" s="493">
        <v>47647</v>
      </c>
      <c r="BB2819" s="494">
        <v>2030</v>
      </c>
    </row>
    <row r="2820" spans="53:54" x14ac:dyDescent="0.2">
      <c r="BA2820" s="493">
        <v>47648</v>
      </c>
      <c r="BB2820" s="494">
        <v>2030</v>
      </c>
    </row>
    <row r="2821" spans="53:54" x14ac:dyDescent="0.2">
      <c r="BA2821" s="493">
        <v>47649</v>
      </c>
      <c r="BB2821" s="494">
        <v>2030</v>
      </c>
    </row>
    <row r="2822" spans="53:54" x14ac:dyDescent="0.2">
      <c r="BA2822" s="493">
        <v>47650</v>
      </c>
      <c r="BB2822" s="494">
        <v>2030</v>
      </c>
    </row>
    <row r="2823" spans="53:54" x14ac:dyDescent="0.2">
      <c r="BA2823" s="493">
        <v>47651</v>
      </c>
      <c r="BB2823" s="494">
        <v>2030</v>
      </c>
    </row>
    <row r="2824" spans="53:54" x14ac:dyDescent="0.2">
      <c r="BA2824" s="493">
        <v>47652</v>
      </c>
      <c r="BB2824" s="494">
        <v>2030</v>
      </c>
    </row>
    <row r="2825" spans="53:54" x14ac:dyDescent="0.2">
      <c r="BA2825" s="493">
        <v>47653</v>
      </c>
      <c r="BB2825" s="494">
        <v>2030</v>
      </c>
    </row>
    <row r="2826" spans="53:54" x14ac:dyDescent="0.2">
      <c r="BA2826" s="493">
        <v>47654</v>
      </c>
      <c r="BB2826" s="494">
        <v>2030</v>
      </c>
    </row>
    <row r="2827" spans="53:54" x14ac:dyDescent="0.2">
      <c r="BA2827" s="493">
        <v>47655</v>
      </c>
      <c r="BB2827" s="494">
        <v>2030</v>
      </c>
    </row>
    <row r="2828" spans="53:54" x14ac:dyDescent="0.2">
      <c r="BA2828" s="493">
        <v>47656</v>
      </c>
      <c r="BB2828" s="494">
        <v>2030</v>
      </c>
    </row>
    <row r="2829" spans="53:54" x14ac:dyDescent="0.2">
      <c r="BA2829" s="493">
        <v>47657</v>
      </c>
      <c r="BB2829" s="494">
        <v>2030</v>
      </c>
    </row>
    <row r="2830" spans="53:54" x14ac:dyDescent="0.2">
      <c r="BA2830" s="493">
        <v>47658</v>
      </c>
      <c r="BB2830" s="494">
        <v>2030</v>
      </c>
    </row>
    <row r="2831" spans="53:54" x14ac:dyDescent="0.2">
      <c r="BA2831" s="493">
        <v>47659</v>
      </c>
      <c r="BB2831" s="494">
        <v>2030</v>
      </c>
    </row>
    <row r="2832" spans="53:54" x14ac:dyDescent="0.2">
      <c r="BA2832" s="493">
        <v>47660</v>
      </c>
      <c r="BB2832" s="494">
        <v>2030</v>
      </c>
    </row>
    <row r="2833" spans="53:54" x14ac:dyDescent="0.2">
      <c r="BA2833" s="493">
        <v>47661</v>
      </c>
      <c r="BB2833" s="494">
        <v>2030</v>
      </c>
    </row>
    <row r="2834" spans="53:54" x14ac:dyDescent="0.2">
      <c r="BA2834" s="493">
        <v>47662</v>
      </c>
      <c r="BB2834" s="494">
        <v>2030</v>
      </c>
    </row>
    <row r="2835" spans="53:54" x14ac:dyDescent="0.2">
      <c r="BA2835" s="493">
        <v>47663</v>
      </c>
      <c r="BB2835" s="494">
        <v>2030</v>
      </c>
    </row>
    <row r="2836" spans="53:54" x14ac:dyDescent="0.2">
      <c r="BA2836" s="493">
        <v>47664</v>
      </c>
      <c r="BB2836" s="494">
        <v>2030</v>
      </c>
    </row>
    <row r="2837" spans="53:54" x14ac:dyDescent="0.2">
      <c r="BA2837" s="493">
        <v>47665</v>
      </c>
      <c r="BB2837" s="494">
        <v>2030</v>
      </c>
    </row>
    <row r="2838" spans="53:54" x14ac:dyDescent="0.2">
      <c r="BA2838" s="493">
        <v>47666</v>
      </c>
      <c r="BB2838" s="494">
        <v>2030</v>
      </c>
    </row>
    <row r="2839" spans="53:54" x14ac:dyDescent="0.2">
      <c r="BA2839" s="493">
        <v>47667</v>
      </c>
      <c r="BB2839" s="494">
        <v>2030</v>
      </c>
    </row>
    <row r="2840" spans="53:54" x14ac:dyDescent="0.2">
      <c r="BA2840" s="493">
        <v>47668</v>
      </c>
      <c r="BB2840" s="494">
        <v>2030</v>
      </c>
    </row>
    <row r="2841" spans="53:54" x14ac:dyDescent="0.2">
      <c r="BA2841" s="493">
        <v>47669</v>
      </c>
      <c r="BB2841" s="494">
        <v>2030</v>
      </c>
    </row>
    <row r="2842" spans="53:54" x14ac:dyDescent="0.2">
      <c r="BA2842" s="493">
        <v>47670</v>
      </c>
      <c r="BB2842" s="494">
        <v>2030</v>
      </c>
    </row>
    <row r="2843" spans="53:54" x14ac:dyDescent="0.2">
      <c r="BA2843" s="493">
        <v>47671</v>
      </c>
      <c r="BB2843" s="494">
        <v>2030</v>
      </c>
    </row>
    <row r="2844" spans="53:54" x14ac:dyDescent="0.2">
      <c r="BA2844" s="493">
        <v>47672</v>
      </c>
      <c r="BB2844" s="494">
        <v>2030</v>
      </c>
    </row>
    <row r="2845" spans="53:54" x14ac:dyDescent="0.2">
      <c r="BA2845" s="493">
        <v>47673</v>
      </c>
      <c r="BB2845" s="494">
        <v>2030</v>
      </c>
    </row>
    <row r="2846" spans="53:54" x14ac:dyDescent="0.2">
      <c r="BA2846" s="493">
        <v>47674</v>
      </c>
      <c r="BB2846" s="494">
        <v>2030</v>
      </c>
    </row>
    <row r="2847" spans="53:54" x14ac:dyDescent="0.2">
      <c r="BA2847" s="493">
        <v>47675</v>
      </c>
      <c r="BB2847" s="494">
        <v>2030</v>
      </c>
    </row>
    <row r="2848" spans="53:54" x14ac:dyDescent="0.2">
      <c r="BA2848" s="493">
        <v>47676</v>
      </c>
      <c r="BB2848" s="494">
        <v>2030</v>
      </c>
    </row>
    <row r="2849" spans="53:54" x14ac:dyDescent="0.2">
      <c r="BA2849" s="493">
        <v>47677</v>
      </c>
      <c r="BB2849" s="494">
        <v>2030</v>
      </c>
    </row>
    <row r="2850" spans="53:54" x14ac:dyDescent="0.2">
      <c r="BA2850" s="493">
        <v>47678</v>
      </c>
      <c r="BB2850" s="494">
        <v>2030</v>
      </c>
    </row>
    <row r="2851" spans="53:54" x14ac:dyDescent="0.2">
      <c r="BA2851" s="493">
        <v>47679</v>
      </c>
      <c r="BB2851" s="494">
        <v>2030</v>
      </c>
    </row>
    <row r="2852" spans="53:54" x14ac:dyDescent="0.2">
      <c r="BA2852" s="493">
        <v>47680</v>
      </c>
      <c r="BB2852" s="494">
        <v>2030</v>
      </c>
    </row>
    <row r="2853" spans="53:54" x14ac:dyDescent="0.2">
      <c r="BA2853" s="493">
        <v>47681</v>
      </c>
      <c r="BB2853" s="494">
        <v>2030</v>
      </c>
    </row>
    <row r="2854" spans="53:54" x14ac:dyDescent="0.2">
      <c r="BA2854" s="493">
        <v>47682</v>
      </c>
      <c r="BB2854" s="494">
        <v>2030</v>
      </c>
    </row>
    <row r="2855" spans="53:54" x14ac:dyDescent="0.2">
      <c r="BA2855" s="493">
        <v>47683</v>
      </c>
      <c r="BB2855" s="494">
        <v>2030</v>
      </c>
    </row>
    <row r="2856" spans="53:54" x14ac:dyDescent="0.2">
      <c r="BA2856" s="493">
        <v>47684</v>
      </c>
      <c r="BB2856" s="494">
        <v>2030</v>
      </c>
    </row>
    <row r="2857" spans="53:54" x14ac:dyDescent="0.2">
      <c r="BA2857" s="493">
        <v>47685</v>
      </c>
      <c r="BB2857" s="494">
        <v>2030</v>
      </c>
    </row>
    <row r="2858" spans="53:54" x14ac:dyDescent="0.2">
      <c r="BA2858" s="493">
        <v>47686</v>
      </c>
      <c r="BB2858" s="494">
        <v>2030</v>
      </c>
    </row>
    <row r="2859" spans="53:54" x14ac:dyDescent="0.2">
      <c r="BA2859" s="493">
        <v>47687</v>
      </c>
      <c r="BB2859" s="494">
        <v>2030</v>
      </c>
    </row>
    <row r="2860" spans="53:54" x14ac:dyDescent="0.2">
      <c r="BA2860" s="493">
        <v>47688</v>
      </c>
      <c r="BB2860" s="494">
        <v>2030</v>
      </c>
    </row>
    <row r="2861" spans="53:54" x14ac:dyDescent="0.2">
      <c r="BA2861" s="493">
        <v>47689</v>
      </c>
      <c r="BB2861" s="494">
        <v>2030</v>
      </c>
    </row>
    <row r="2862" spans="53:54" x14ac:dyDescent="0.2">
      <c r="BA2862" s="493">
        <v>47690</v>
      </c>
      <c r="BB2862" s="494">
        <v>2030</v>
      </c>
    </row>
    <row r="2863" spans="53:54" x14ac:dyDescent="0.2">
      <c r="BA2863" s="493">
        <v>47691</v>
      </c>
      <c r="BB2863" s="494">
        <v>2030</v>
      </c>
    </row>
    <row r="2864" spans="53:54" x14ac:dyDescent="0.2">
      <c r="BA2864" s="493">
        <v>47692</v>
      </c>
      <c r="BB2864" s="494">
        <v>2030</v>
      </c>
    </row>
    <row r="2865" spans="53:54" x14ac:dyDescent="0.2">
      <c r="BA2865" s="493">
        <v>47693</v>
      </c>
      <c r="BB2865" s="494">
        <v>2030</v>
      </c>
    </row>
    <row r="2866" spans="53:54" x14ac:dyDescent="0.2">
      <c r="BA2866" s="493">
        <v>47694</v>
      </c>
      <c r="BB2866" s="494">
        <v>2030</v>
      </c>
    </row>
    <row r="2867" spans="53:54" x14ac:dyDescent="0.2">
      <c r="BA2867" s="493">
        <v>47695</v>
      </c>
      <c r="BB2867" s="494">
        <v>2030</v>
      </c>
    </row>
    <row r="2868" spans="53:54" x14ac:dyDescent="0.2">
      <c r="BA2868" s="493">
        <v>47696</v>
      </c>
      <c r="BB2868" s="494">
        <v>2030</v>
      </c>
    </row>
    <row r="2869" spans="53:54" x14ac:dyDescent="0.2">
      <c r="BA2869" s="493">
        <v>47697</v>
      </c>
      <c r="BB2869" s="494">
        <v>2030</v>
      </c>
    </row>
    <row r="2870" spans="53:54" x14ac:dyDescent="0.2">
      <c r="BA2870" s="493">
        <v>47698</v>
      </c>
      <c r="BB2870" s="494">
        <v>2030</v>
      </c>
    </row>
    <row r="2871" spans="53:54" x14ac:dyDescent="0.2">
      <c r="BA2871" s="493">
        <v>47699</v>
      </c>
      <c r="BB2871" s="494">
        <v>2030</v>
      </c>
    </row>
    <row r="2872" spans="53:54" x14ac:dyDescent="0.2">
      <c r="BA2872" s="493">
        <v>47700</v>
      </c>
      <c r="BB2872" s="494">
        <v>2030</v>
      </c>
    </row>
    <row r="2873" spans="53:54" x14ac:dyDescent="0.2">
      <c r="BA2873" s="493">
        <v>47701</v>
      </c>
      <c r="BB2873" s="494">
        <v>2030</v>
      </c>
    </row>
    <row r="2874" spans="53:54" x14ac:dyDescent="0.2">
      <c r="BA2874" s="493">
        <v>47702</v>
      </c>
      <c r="BB2874" s="494">
        <v>2030</v>
      </c>
    </row>
    <row r="2875" spans="53:54" x14ac:dyDescent="0.2">
      <c r="BA2875" s="493">
        <v>47703</v>
      </c>
      <c r="BB2875" s="494">
        <v>2030</v>
      </c>
    </row>
    <row r="2876" spans="53:54" x14ac:dyDescent="0.2">
      <c r="BA2876" s="493">
        <v>47704</v>
      </c>
      <c r="BB2876" s="494">
        <v>2030</v>
      </c>
    </row>
    <row r="2877" spans="53:54" x14ac:dyDescent="0.2">
      <c r="BA2877" s="493">
        <v>47705</v>
      </c>
      <c r="BB2877" s="494">
        <v>2030</v>
      </c>
    </row>
    <row r="2878" spans="53:54" x14ac:dyDescent="0.2">
      <c r="BA2878" s="493">
        <v>47706</v>
      </c>
      <c r="BB2878" s="494">
        <v>2030</v>
      </c>
    </row>
    <row r="2879" spans="53:54" x14ac:dyDescent="0.2">
      <c r="BA2879" s="493">
        <v>47707</v>
      </c>
      <c r="BB2879" s="494">
        <v>2030</v>
      </c>
    </row>
    <row r="2880" spans="53:54" x14ac:dyDescent="0.2">
      <c r="BA2880" s="493">
        <v>47708</v>
      </c>
      <c r="BB2880" s="494">
        <v>2030</v>
      </c>
    </row>
    <row r="2881" spans="53:54" x14ac:dyDescent="0.2">
      <c r="BA2881" s="493">
        <v>47709</v>
      </c>
      <c r="BB2881" s="494">
        <v>2030</v>
      </c>
    </row>
    <row r="2882" spans="53:54" x14ac:dyDescent="0.2">
      <c r="BA2882" s="493">
        <v>47710</v>
      </c>
      <c r="BB2882" s="494">
        <v>2030</v>
      </c>
    </row>
    <row r="2883" spans="53:54" x14ac:dyDescent="0.2">
      <c r="BA2883" s="493">
        <v>47711</v>
      </c>
      <c r="BB2883" s="494">
        <v>2030</v>
      </c>
    </row>
    <row r="2884" spans="53:54" x14ac:dyDescent="0.2">
      <c r="BA2884" s="493">
        <v>47712</v>
      </c>
      <c r="BB2884" s="494">
        <v>2030</v>
      </c>
    </row>
    <row r="2885" spans="53:54" x14ac:dyDescent="0.2">
      <c r="BA2885" s="493">
        <v>47713</v>
      </c>
      <c r="BB2885" s="494">
        <v>2030</v>
      </c>
    </row>
    <row r="2886" spans="53:54" x14ac:dyDescent="0.2">
      <c r="BA2886" s="493">
        <v>47714</v>
      </c>
      <c r="BB2886" s="494">
        <v>2030</v>
      </c>
    </row>
    <row r="2887" spans="53:54" x14ac:dyDescent="0.2">
      <c r="BA2887" s="493">
        <v>47715</v>
      </c>
      <c r="BB2887" s="494">
        <v>2030</v>
      </c>
    </row>
    <row r="2888" spans="53:54" x14ac:dyDescent="0.2">
      <c r="BA2888" s="493">
        <v>47716</v>
      </c>
      <c r="BB2888" s="494">
        <v>2030</v>
      </c>
    </row>
    <row r="2889" spans="53:54" x14ac:dyDescent="0.2">
      <c r="BA2889" s="493">
        <v>47717</v>
      </c>
      <c r="BB2889" s="494">
        <v>2030</v>
      </c>
    </row>
    <row r="2890" spans="53:54" x14ac:dyDescent="0.2">
      <c r="BA2890" s="493">
        <v>47718</v>
      </c>
      <c r="BB2890" s="494">
        <v>2030</v>
      </c>
    </row>
    <row r="2891" spans="53:54" x14ac:dyDescent="0.2">
      <c r="BA2891" s="493">
        <v>47719</v>
      </c>
      <c r="BB2891" s="494">
        <v>2030</v>
      </c>
    </row>
    <row r="2892" spans="53:54" x14ac:dyDescent="0.2">
      <c r="BA2892" s="493">
        <v>47720</v>
      </c>
      <c r="BB2892" s="494">
        <v>2030</v>
      </c>
    </row>
    <row r="2893" spans="53:54" x14ac:dyDescent="0.2">
      <c r="BA2893" s="493">
        <v>47721</v>
      </c>
      <c r="BB2893" s="494">
        <v>2030</v>
      </c>
    </row>
    <row r="2894" spans="53:54" x14ac:dyDescent="0.2">
      <c r="BA2894" s="493">
        <v>47722</v>
      </c>
      <c r="BB2894" s="494">
        <v>2030</v>
      </c>
    </row>
    <row r="2895" spans="53:54" x14ac:dyDescent="0.2">
      <c r="BA2895" s="493">
        <v>47723</v>
      </c>
      <c r="BB2895" s="494">
        <v>2030</v>
      </c>
    </row>
    <row r="2896" spans="53:54" x14ac:dyDescent="0.2">
      <c r="BA2896" s="493">
        <v>47724</v>
      </c>
      <c r="BB2896" s="494">
        <v>2030</v>
      </c>
    </row>
    <row r="2897" spans="53:54" x14ac:dyDescent="0.2">
      <c r="BA2897" s="493">
        <v>47725</v>
      </c>
      <c r="BB2897" s="494">
        <v>2030</v>
      </c>
    </row>
    <row r="2898" spans="53:54" x14ac:dyDescent="0.2">
      <c r="BA2898" s="493">
        <v>47726</v>
      </c>
      <c r="BB2898" s="494">
        <v>2030</v>
      </c>
    </row>
    <row r="2899" spans="53:54" x14ac:dyDescent="0.2">
      <c r="BA2899" s="493">
        <v>47727</v>
      </c>
      <c r="BB2899" s="494">
        <v>2030</v>
      </c>
    </row>
    <row r="2900" spans="53:54" x14ac:dyDescent="0.2">
      <c r="BA2900" s="493">
        <v>47728</v>
      </c>
      <c r="BB2900" s="494">
        <v>2030</v>
      </c>
    </row>
    <row r="2901" spans="53:54" x14ac:dyDescent="0.2">
      <c r="BA2901" s="493">
        <v>47729</v>
      </c>
      <c r="BB2901" s="494">
        <v>2030</v>
      </c>
    </row>
    <row r="2902" spans="53:54" x14ac:dyDescent="0.2">
      <c r="BA2902" s="493">
        <v>47730</v>
      </c>
      <c r="BB2902" s="494">
        <v>2030</v>
      </c>
    </row>
    <row r="2903" spans="53:54" x14ac:dyDescent="0.2">
      <c r="BA2903" s="493">
        <v>47731</v>
      </c>
      <c r="BB2903" s="494">
        <v>2030</v>
      </c>
    </row>
    <row r="2904" spans="53:54" x14ac:dyDescent="0.2">
      <c r="BA2904" s="493">
        <v>47732</v>
      </c>
      <c r="BB2904" s="494">
        <v>2030</v>
      </c>
    </row>
    <row r="2905" spans="53:54" x14ac:dyDescent="0.2">
      <c r="BA2905" s="493">
        <v>47733</v>
      </c>
      <c r="BB2905" s="494">
        <v>2030</v>
      </c>
    </row>
    <row r="2906" spans="53:54" x14ac:dyDescent="0.2">
      <c r="BA2906" s="493">
        <v>47734</v>
      </c>
      <c r="BB2906" s="494">
        <v>2030</v>
      </c>
    </row>
    <row r="2907" spans="53:54" x14ac:dyDescent="0.2">
      <c r="BA2907" s="493">
        <v>47735</v>
      </c>
      <c r="BB2907" s="494">
        <v>2030</v>
      </c>
    </row>
    <row r="2908" spans="53:54" x14ac:dyDescent="0.2">
      <c r="BA2908" s="493">
        <v>47736</v>
      </c>
      <c r="BB2908" s="494">
        <v>2030</v>
      </c>
    </row>
    <row r="2909" spans="53:54" x14ac:dyDescent="0.2">
      <c r="BA2909" s="493">
        <v>47737</v>
      </c>
      <c r="BB2909" s="494">
        <v>2030</v>
      </c>
    </row>
    <row r="2910" spans="53:54" x14ac:dyDescent="0.2">
      <c r="BA2910" s="493">
        <v>47738</v>
      </c>
      <c r="BB2910" s="494">
        <v>2030</v>
      </c>
    </row>
    <row r="2911" spans="53:54" x14ac:dyDescent="0.2">
      <c r="BA2911" s="493">
        <v>47739</v>
      </c>
      <c r="BB2911" s="494">
        <v>2030</v>
      </c>
    </row>
    <row r="2912" spans="53:54" x14ac:dyDescent="0.2">
      <c r="BA2912" s="493">
        <v>47740</v>
      </c>
      <c r="BB2912" s="494">
        <v>2030</v>
      </c>
    </row>
    <row r="2913" spans="53:54" x14ac:dyDescent="0.2">
      <c r="BA2913" s="493">
        <v>47741</v>
      </c>
      <c r="BB2913" s="494">
        <v>2030</v>
      </c>
    </row>
    <row r="2914" spans="53:54" x14ac:dyDescent="0.2">
      <c r="BA2914" s="493">
        <v>47742</v>
      </c>
      <c r="BB2914" s="494">
        <v>2030</v>
      </c>
    </row>
    <row r="2915" spans="53:54" x14ac:dyDescent="0.2">
      <c r="BA2915" s="493">
        <v>47743</v>
      </c>
      <c r="BB2915" s="494">
        <v>2030</v>
      </c>
    </row>
    <row r="2916" spans="53:54" x14ac:dyDescent="0.2">
      <c r="BA2916" s="493">
        <v>47744</v>
      </c>
      <c r="BB2916" s="494">
        <v>2030</v>
      </c>
    </row>
    <row r="2917" spans="53:54" x14ac:dyDescent="0.2">
      <c r="BA2917" s="493">
        <v>47745</v>
      </c>
      <c r="BB2917" s="494">
        <v>2030</v>
      </c>
    </row>
    <row r="2918" spans="53:54" x14ac:dyDescent="0.2">
      <c r="BA2918" s="493">
        <v>47746</v>
      </c>
      <c r="BB2918" s="494">
        <v>2030</v>
      </c>
    </row>
    <row r="2919" spans="53:54" x14ac:dyDescent="0.2">
      <c r="BA2919" s="493">
        <v>47747</v>
      </c>
      <c r="BB2919" s="494">
        <v>2030</v>
      </c>
    </row>
    <row r="2920" spans="53:54" x14ac:dyDescent="0.2">
      <c r="BA2920" s="493">
        <v>47748</v>
      </c>
      <c r="BB2920" s="494">
        <v>2030</v>
      </c>
    </row>
    <row r="2921" spans="53:54" x14ac:dyDescent="0.2">
      <c r="BA2921" s="493">
        <v>47749</v>
      </c>
      <c r="BB2921" s="494">
        <v>2030</v>
      </c>
    </row>
    <row r="2922" spans="53:54" x14ac:dyDescent="0.2">
      <c r="BA2922" s="493">
        <v>47750</v>
      </c>
      <c r="BB2922" s="494">
        <v>2030</v>
      </c>
    </row>
    <row r="2923" spans="53:54" x14ac:dyDescent="0.2">
      <c r="BA2923" s="493">
        <v>47751</v>
      </c>
      <c r="BB2923" s="494">
        <v>2030</v>
      </c>
    </row>
    <row r="2924" spans="53:54" x14ac:dyDescent="0.2">
      <c r="BA2924" s="493">
        <v>47752</v>
      </c>
      <c r="BB2924" s="494">
        <v>2030</v>
      </c>
    </row>
    <row r="2925" spans="53:54" x14ac:dyDescent="0.2">
      <c r="BA2925" s="493">
        <v>47753</v>
      </c>
      <c r="BB2925" s="494">
        <v>2030</v>
      </c>
    </row>
    <row r="2926" spans="53:54" x14ac:dyDescent="0.2">
      <c r="BA2926" s="493">
        <v>47754</v>
      </c>
      <c r="BB2926" s="494">
        <v>2030</v>
      </c>
    </row>
    <row r="2927" spans="53:54" x14ac:dyDescent="0.2">
      <c r="BA2927" s="493">
        <v>47755</v>
      </c>
      <c r="BB2927" s="494">
        <v>2030</v>
      </c>
    </row>
    <row r="2928" spans="53:54" x14ac:dyDescent="0.2">
      <c r="BA2928" s="493">
        <v>47756</v>
      </c>
      <c r="BB2928" s="494">
        <v>2030</v>
      </c>
    </row>
  </sheetData>
  <mergeCells count="130">
    <mergeCell ref="B2:F2"/>
    <mergeCell ref="G2:I2"/>
    <mergeCell ref="J2:L8"/>
    <mergeCell ref="B3:F3"/>
    <mergeCell ref="G3:I3"/>
    <mergeCell ref="B4:F4"/>
    <mergeCell ref="G4:I4"/>
    <mergeCell ref="B5:F5"/>
    <mergeCell ref="G5:I5"/>
    <mergeCell ref="B6:F6"/>
    <mergeCell ref="B11:L12"/>
    <mergeCell ref="B13:L13"/>
    <mergeCell ref="C14:K14"/>
    <mergeCell ref="C15:K15"/>
    <mergeCell ref="C16:K16"/>
    <mergeCell ref="C17:K17"/>
    <mergeCell ref="G6:I6"/>
    <mergeCell ref="B7:F7"/>
    <mergeCell ref="G7:I7"/>
    <mergeCell ref="B8:F8"/>
    <mergeCell ref="G8:I8"/>
    <mergeCell ref="B10:L10"/>
    <mergeCell ref="B26:B27"/>
    <mergeCell ref="C26:D27"/>
    <mergeCell ref="E26:E27"/>
    <mergeCell ref="F26:F27"/>
    <mergeCell ref="G26:G27"/>
    <mergeCell ref="H26:H27"/>
    <mergeCell ref="C18:K18"/>
    <mergeCell ref="C19:K19"/>
    <mergeCell ref="C20:K20"/>
    <mergeCell ref="G22:J22"/>
    <mergeCell ref="K22:L22"/>
    <mergeCell ref="B24:L25"/>
    <mergeCell ref="C32:D32"/>
    <mergeCell ref="K32:L32"/>
    <mergeCell ref="C33:D33"/>
    <mergeCell ref="K33:L33"/>
    <mergeCell ref="C35:D35"/>
    <mergeCell ref="K35:L35"/>
    <mergeCell ref="I26:I27"/>
    <mergeCell ref="J26:J27"/>
    <mergeCell ref="K26:L27"/>
    <mergeCell ref="C29:D29"/>
    <mergeCell ref="K29:L29"/>
    <mergeCell ref="C31:D31"/>
    <mergeCell ref="K31:L31"/>
    <mergeCell ref="C40:D40"/>
    <mergeCell ref="K40:L40"/>
    <mergeCell ref="C41:D41"/>
    <mergeCell ref="K41:L41"/>
    <mergeCell ref="C42:D42"/>
    <mergeCell ref="K42:L42"/>
    <mergeCell ref="C38:D38"/>
    <mergeCell ref="K38:L38"/>
    <mergeCell ref="C36:D36"/>
    <mergeCell ref="K36:L36"/>
    <mergeCell ref="C37:D37"/>
    <mergeCell ref="K37:L37"/>
    <mergeCell ref="C46:D46"/>
    <mergeCell ref="K46:L46"/>
    <mergeCell ref="C47:D47"/>
    <mergeCell ref="K47:L47"/>
    <mergeCell ref="C48:D48"/>
    <mergeCell ref="K48:L48"/>
    <mergeCell ref="C43:D43"/>
    <mergeCell ref="K43:L43"/>
    <mergeCell ref="C44:D44"/>
    <mergeCell ref="K44:L44"/>
    <mergeCell ref="C45:D45"/>
    <mergeCell ref="K45:L45"/>
    <mergeCell ref="C52:D52"/>
    <mergeCell ref="K52:L52"/>
    <mergeCell ref="C53:D53"/>
    <mergeCell ref="K53:L53"/>
    <mergeCell ref="C54:D54"/>
    <mergeCell ref="K54:L54"/>
    <mergeCell ref="C49:D49"/>
    <mergeCell ref="K49:L49"/>
    <mergeCell ref="C50:D50"/>
    <mergeCell ref="K50:L50"/>
    <mergeCell ref="C51:D51"/>
    <mergeCell ref="K51:L51"/>
    <mergeCell ref="C59:D59"/>
    <mergeCell ref="K59:L59"/>
    <mergeCell ref="C60:D60"/>
    <mergeCell ref="K60:L60"/>
    <mergeCell ref="C61:D61"/>
    <mergeCell ref="K61:L61"/>
    <mergeCell ref="C56:D56"/>
    <mergeCell ref="K56:L56"/>
    <mergeCell ref="C57:D57"/>
    <mergeCell ref="K57:L57"/>
    <mergeCell ref="C58:D58"/>
    <mergeCell ref="K58:L58"/>
    <mergeCell ref="C65:D65"/>
    <mergeCell ref="K65:L65"/>
    <mergeCell ref="C66:D66"/>
    <mergeCell ref="K66:L66"/>
    <mergeCell ref="C67:D67"/>
    <mergeCell ref="K67:L67"/>
    <mergeCell ref="C62:D62"/>
    <mergeCell ref="K62:L62"/>
    <mergeCell ref="C63:D63"/>
    <mergeCell ref="K63:L63"/>
    <mergeCell ref="C64:D64"/>
    <mergeCell ref="K64:L64"/>
    <mergeCell ref="C72:D72"/>
    <mergeCell ref="K72:L72"/>
    <mergeCell ref="C73:D73"/>
    <mergeCell ref="K73:L73"/>
    <mergeCell ref="C74:D74"/>
    <mergeCell ref="K74:L74"/>
    <mergeCell ref="C68:D68"/>
    <mergeCell ref="K68:L68"/>
    <mergeCell ref="C69:D69"/>
    <mergeCell ref="K69:L69"/>
    <mergeCell ref="C71:D71"/>
    <mergeCell ref="K71:L71"/>
    <mergeCell ref="C80:D80"/>
    <mergeCell ref="K80:L80"/>
    <mergeCell ref="B82:D82"/>
    <mergeCell ref="G82:J82"/>
    <mergeCell ref="K82:L82"/>
    <mergeCell ref="C76:D76"/>
    <mergeCell ref="K76:L76"/>
    <mergeCell ref="C77:D77"/>
    <mergeCell ref="K77:L77"/>
    <mergeCell ref="C79:D79"/>
    <mergeCell ref="K79:L79"/>
  </mergeCells>
  <conditionalFormatting sqref="J29">
    <cfRule type="containsBlanks" dxfId="15" priority="67" stopIfTrue="1">
      <formula>LEN(TRIM(J29))=0</formula>
    </cfRule>
    <cfRule type="expression" dxfId="14" priority="68">
      <formula>$J29&lt;$I29</formula>
    </cfRule>
  </conditionalFormatting>
  <conditionalFormatting sqref="J31:J33">
    <cfRule type="containsBlanks" dxfId="13" priority="47" stopIfTrue="1">
      <formula>LEN(TRIM(J31))=0</formula>
    </cfRule>
    <cfRule type="expression" dxfId="12" priority="48">
      <formula>$J31&lt;$I31</formula>
    </cfRule>
  </conditionalFormatting>
  <conditionalFormatting sqref="J35:J38">
    <cfRule type="containsBlanks" dxfId="11" priority="39" stopIfTrue="1">
      <formula>LEN(TRIM(J35))=0</formula>
    </cfRule>
    <cfRule type="expression" dxfId="10" priority="40">
      <formula>$J35&lt;$I35</formula>
    </cfRule>
  </conditionalFormatting>
  <conditionalFormatting sqref="J40:J54">
    <cfRule type="containsBlanks" dxfId="9" priority="9" stopIfTrue="1">
      <formula>LEN(TRIM(J40))=0</formula>
    </cfRule>
    <cfRule type="expression" dxfId="8" priority="10">
      <formula>$J40&lt;$I40</formula>
    </cfRule>
  </conditionalFormatting>
  <conditionalFormatting sqref="J56:J69">
    <cfRule type="containsBlanks" dxfId="7" priority="7" stopIfTrue="1">
      <formula>LEN(TRIM(J56))=0</formula>
    </cfRule>
    <cfRule type="expression" dxfId="6" priority="8">
      <formula>$J56&lt;$I56</formula>
    </cfRule>
  </conditionalFormatting>
  <conditionalFormatting sqref="J71:J74">
    <cfRule type="containsBlanks" dxfId="5" priority="5" stopIfTrue="1">
      <formula>LEN(TRIM(J71))=0</formula>
    </cfRule>
    <cfRule type="expression" dxfId="4" priority="6">
      <formula>$J71&lt;$I71</formula>
    </cfRule>
  </conditionalFormatting>
  <conditionalFormatting sqref="J76:J77">
    <cfRule type="containsBlanks" dxfId="3" priority="3" stopIfTrue="1">
      <formula>LEN(TRIM(J76))=0</formula>
    </cfRule>
    <cfRule type="expression" dxfId="2" priority="4">
      <formula>$J76&lt;$I76</formula>
    </cfRule>
  </conditionalFormatting>
  <conditionalFormatting sqref="J79:J80">
    <cfRule type="containsBlanks" dxfId="1" priority="1" stopIfTrue="1">
      <formula>LEN(TRIM(J79))=0</formula>
    </cfRule>
    <cfRule type="expression" dxfId="0" priority="2">
      <formula>$J79&lt;$I79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181"/>
  <sheetViews>
    <sheetView zoomScale="80" workbookViewId="0">
      <selection activeCell="W17" sqref="W17"/>
    </sheetView>
  </sheetViews>
  <sheetFormatPr defaultRowHeight="15" customHeight="1" x14ac:dyDescent="0.2"/>
  <cols>
    <col min="1" max="1" width="1.42578125" style="156" customWidth="1"/>
    <col min="2" max="2" width="8.7109375" style="156" bestFit="1" customWidth="1"/>
    <col min="3" max="5" width="7.7109375" style="156" customWidth="1"/>
    <col min="6" max="16" width="5.7109375" style="156" customWidth="1"/>
    <col min="17" max="17" width="7.140625" style="156" customWidth="1"/>
    <col min="18" max="18" width="2.7109375" style="156" customWidth="1"/>
    <col min="19" max="19" width="10.42578125" style="158" customWidth="1"/>
    <col min="20" max="30" width="10.42578125" style="159" customWidth="1"/>
    <col min="31" max="16384" width="9.140625" style="159"/>
  </cols>
  <sheetData>
    <row r="1" spans="2:39" ht="15" customHeight="1" thickBot="1" x14ac:dyDescent="0.25"/>
    <row r="2" spans="2:39" ht="30.75" customHeight="1" thickBot="1" x14ac:dyDescent="0.25">
      <c r="B2" s="1" t="s">
        <v>403</v>
      </c>
      <c r="C2" s="1"/>
      <c r="D2" s="1"/>
      <c r="E2" s="1"/>
      <c r="F2" s="502" t="s">
        <v>157</v>
      </c>
      <c r="G2" s="503"/>
      <c r="H2" s="503"/>
      <c r="I2" s="503"/>
      <c r="J2" s="503"/>
      <c r="K2" s="503"/>
      <c r="L2" s="503"/>
      <c r="M2" s="503"/>
      <c r="N2" s="504"/>
      <c r="O2" s="505" t="s">
        <v>158</v>
      </c>
      <c r="P2" s="506"/>
      <c r="Q2" s="134" t="s">
        <v>381</v>
      </c>
    </row>
    <row r="3" spans="2:39" ht="45.75" thickBot="1" x14ac:dyDescent="0.25">
      <c r="B3" s="15" t="s">
        <v>376</v>
      </c>
      <c r="C3" s="17" t="s">
        <v>230</v>
      </c>
      <c r="D3" s="143" t="s">
        <v>297</v>
      </c>
      <c r="E3" s="18" t="s">
        <v>231</v>
      </c>
      <c r="F3" s="135" t="s">
        <v>159</v>
      </c>
      <c r="G3" s="136" t="s">
        <v>160</v>
      </c>
      <c r="H3" s="137" t="s">
        <v>161</v>
      </c>
      <c r="I3" s="136" t="s">
        <v>162</v>
      </c>
      <c r="J3" s="138" t="s">
        <v>292</v>
      </c>
      <c r="K3" s="137" t="s">
        <v>293</v>
      </c>
      <c r="L3" s="136" t="s">
        <v>294</v>
      </c>
      <c r="M3" s="138" t="s">
        <v>295</v>
      </c>
      <c r="N3" s="139" t="s">
        <v>296</v>
      </c>
      <c r="O3" s="140" t="s">
        <v>289</v>
      </c>
      <c r="P3" s="141" t="s">
        <v>380</v>
      </c>
      <c r="Q3" s="142" t="s">
        <v>291</v>
      </c>
      <c r="S3" s="158" t="s">
        <v>382</v>
      </c>
      <c r="T3" s="159" t="s">
        <v>383</v>
      </c>
      <c r="U3" s="159" t="s">
        <v>384</v>
      </c>
      <c r="V3" s="159" t="s">
        <v>385</v>
      </c>
      <c r="W3" s="159" t="s">
        <v>386</v>
      </c>
      <c r="X3" s="159" t="s">
        <v>387</v>
      </c>
      <c r="Y3" s="159" t="s">
        <v>388</v>
      </c>
      <c r="Z3" s="159" t="s">
        <v>41</v>
      </c>
      <c r="AA3" s="159" t="s">
        <v>42</v>
      </c>
      <c r="AB3" s="159" t="s">
        <v>43</v>
      </c>
      <c r="AC3" s="159" t="s">
        <v>44</v>
      </c>
      <c r="AD3" s="159" t="s">
        <v>45</v>
      </c>
      <c r="AE3" s="159" t="s">
        <v>46</v>
      </c>
      <c r="AF3" s="159" t="s">
        <v>47</v>
      </c>
      <c r="AG3" s="159" t="s">
        <v>48</v>
      </c>
      <c r="AH3" s="159" t="s">
        <v>49</v>
      </c>
      <c r="AI3" s="159" t="s">
        <v>50</v>
      </c>
      <c r="AJ3" s="159" t="s">
        <v>51</v>
      </c>
      <c r="AK3" s="159" t="s">
        <v>52</v>
      </c>
      <c r="AL3" s="159" t="s">
        <v>122</v>
      </c>
      <c r="AM3" s="159" t="s">
        <v>123</v>
      </c>
    </row>
    <row r="4" spans="2:39" ht="15" customHeight="1" x14ac:dyDescent="0.2">
      <c r="B4" s="19">
        <v>1101</v>
      </c>
      <c r="C4" s="20">
        <v>15</v>
      </c>
      <c r="D4" s="21">
        <v>3.75</v>
      </c>
      <c r="E4" s="22">
        <f>SUM(C4:D4)</f>
        <v>18.75</v>
      </c>
      <c r="F4" s="144">
        <f>C4*0.6</f>
        <v>9</v>
      </c>
      <c r="G4" s="145">
        <f>C4*0.8</f>
        <v>12</v>
      </c>
      <c r="H4" s="145">
        <f>C4</f>
        <v>15</v>
      </c>
      <c r="I4" s="145">
        <f t="shared" ref="I4:I38" si="0">G4</f>
        <v>12</v>
      </c>
      <c r="J4" s="145">
        <f>C4*0.75</f>
        <v>11.25</v>
      </c>
      <c r="K4" s="145">
        <f t="shared" ref="K4:M5" si="1">H4</f>
        <v>15</v>
      </c>
      <c r="L4" s="145">
        <f t="shared" si="1"/>
        <v>12</v>
      </c>
      <c r="M4" s="145">
        <f t="shared" si="1"/>
        <v>11.25</v>
      </c>
      <c r="N4" s="145">
        <f t="shared" ref="N4:N38" si="2">F4</f>
        <v>9</v>
      </c>
      <c r="O4" s="145">
        <f>L4</f>
        <v>12</v>
      </c>
      <c r="P4" s="145">
        <f>M4</f>
        <v>11.25</v>
      </c>
      <c r="Q4" s="145">
        <f>P4</f>
        <v>11.25</v>
      </c>
      <c r="S4" s="160">
        <v>6.9444444444444441E-3</v>
      </c>
      <c r="T4" s="160">
        <v>0.16666666666666666</v>
      </c>
      <c r="U4" s="160">
        <f>T4+S4</f>
        <v>0.1736111111111111</v>
      </c>
    </row>
    <row r="5" spans="2:39" ht="15" customHeight="1" x14ac:dyDescent="0.2">
      <c r="B5" s="19">
        <v>1102</v>
      </c>
      <c r="C5" s="20">
        <v>15</v>
      </c>
      <c r="D5" s="21">
        <v>3.75</v>
      </c>
      <c r="E5" s="22">
        <f>SUM(C5:D5)</f>
        <v>18.75</v>
      </c>
      <c r="F5" s="148">
        <f>C5*0.6</f>
        <v>9</v>
      </c>
      <c r="G5" s="149">
        <f>C5*0.8</f>
        <v>12</v>
      </c>
      <c r="H5" s="149">
        <f>C5</f>
        <v>15</v>
      </c>
      <c r="I5" s="149">
        <f t="shared" si="0"/>
        <v>12</v>
      </c>
      <c r="J5" s="149">
        <f>C5*0.75</f>
        <v>11.25</v>
      </c>
      <c r="K5" s="149">
        <f t="shared" si="1"/>
        <v>15</v>
      </c>
      <c r="L5" s="149">
        <f t="shared" si="1"/>
        <v>12</v>
      </c>
      <c r="M5" s="149">
        <f t="shared" si="1"/>
        <v>11.25</v>
      </c>
      <c r="N5" s="149">
        <f t="shared" si="2"/>
        <v>9</v>
      </c>
      <c r="O5" s="149">
        <f>L5</f>
        <v>12</v>
      </c>
      <c r="P5" s="149">
        <f>M5</f>
        <v>11.25</v>
      </c>
      <c r="Q5" s="149">
        <f>P5</f>
        <v>11.25</v>
      </c>
    </row>
    <row r="6" spans="2:39" ht="15" customHeight="1" x14ac:dyDescent="0.2">
      <c r="B6" s="19">
        <v>1103</v>
      </c>
      <c r="C6" s="20">
        <v>20</v>
      </c>
      <c r="D6" s="21">
        <v>5</v>
      </c>
      <c r="E6" s="22">
        <f t="shared" ref="E6:E38" si="3">SUM(C6:D6)</f>
        <v>25</v>
      </c>
      <c r="F6" s="148">
        <f t="shared" ref="F6:F38" si="4">C6*0.6</f>
        <v>12</v>
      </c>
      <c r="G6" s="149">
        <f t="shared" ref="G6:G38" si="5">C6*0.8</f>
        <v>16</v>
      </c>
      <c r="H6" s="149">
        <f t="shared" ref="H6:H38" si="6">C6</f>
        <v>20</v>
      </c>
      <c r="I6" s="149">
        <f t="shared" si="0"/>
        <v>16</v>
      </c>
      <c r="J6" s="149">
        <f t="shared" ref="J6:J38" si="7">C6*0.75</f>
        <v>15</v>
      </c>
      <c r="K6" s="149">
        <f t="shared" ref="K6:M21" si="8">H6</f>
        <v>20</v>
      </c>
      <c r="L6" s="149">
        <f t="shared" si="8"/>
        <v>16</v>
      </c>
      <c r="M6" s="149">
        <f t="shared" si="8"/>
        <v>15</v>
      </c>
      <c r="N6" s="149">
        <f t="shared" si="2"/>
        <v>12</v>
      </c>
      <c r="O6" s="149">
        <f t="shared" ref="O6:P21" si="9">L6</f>
        <v>16</v>
      </c>
      <c r="P6" s="149">
        <f t="shared" si="9"/>
        <v>15</v>
      </c>
      <c r="Q6" s="149">
        <f t="shared" ref="Q6:Q38" si="10">P6</f>
        <v>15</v>
      </c>
    </row>
    <row r="7" spans="2:39" ht="15" customHeight="1" x14ac:dyDescent="0.2">
      <c r="B7" s="19">
        <v>1104</v>
      </c>
      <c r="C7" s="20">
        <v>20</v>
      </c>
      <c r="D7" s="21">
        <v>5</v>
      </c>
      <c r="E7" s="22">
        <f t="shared" si="3"/>
        <v>25</v>
      </c>
      <c r="F7" s="148">
        <f t="shared" si="4"/>
        <v>12</v>
      </c>
      <c r="G7" s="149">
        <f t="shared" si="5"/>
        <v>16</v>
      </c>
      <c r="H7" s="149">
        <f t="shared" si="6"/>
        <v>20</v>
      </c>
      <c r="I7" s="149">
        <f t="shared" si="0"/>
        <v>16</v>
      </c>
      <c r="J7" s="149">
        <f t="shared" si="7"/>
        <v>15</v>
      </c>
      <c r="K7" s="149">
        <f t="shared" si="8"/>
        <v>20</v>
      </c>
      <c r="L7" s="149">
        <f t="shared" si="8"/>
        <v>16</v>
      </c>
      <c r="M7" s="149">
        <f t="shared" si="8"/>
        <v>15</v>
      </c>
      <c r="N7" s="149">
        <f t="shared" si="2"/>
        <v>12</v>
      </c>
      <c r="O7" s="149">
        <f t="shared" si="9"/>
        <v>16</v>
      </c>
      <c r="P7" s="149">
        <f t="shared" si="9"/>
        <v>15</v>
      </c>
      <c r="Q7" s="149">
        <f t="shared" si="10"/>
        <v>15</v>
      </c>
    </row>
    <row r="8" spans="2:39" ht="15" customHeight="1" x14ac:dyDescent="0.2">
      <c r="B8" s="19">
        <v>1105</v>
      </c>
      <c r="C8" s="20">
        <v>25</v>
      </c>
      <c r="D8" s="21">
        <v>6.25</v>
      </c>
      <c r="E8" s="22">
        <f t="shared" si="3"/>
        <v>31.25</v>
      </c>
      <c r="F8" s="148">
        <f t="shared" si="4"/>
        <v>15</v>
      </c>
      <c r="G8" s="149">
        <f t="shared" si="5"/>
        <v>20</v>
      </c>
      <c r="H8" s="149">
        <f t="shared" si="6"/>
        <v>25</v>
      </c>
      <c r="I8" s="149">
        <f t="shared" si="0"/>
        <v>20</v>
      </c>
      <c r="J8" s="149">
        <f t="shared" si="7"/>
        <v>18.75</v>
      </c>
      <c r="K8" s="149">
        <f t="shared" si="8"/>
        <v>25</v>
      </c>
      <c r="L8" s="149">
        <f t="shared" si="8"/>
        <v>20</v>
      </c>
      <c r="M8" s="149">
        <f t="shared" si="8"/>
        <v>18.75</v>
      </c>
      <c r="N8" s="149">
        <f t="shared" si="2"/>
        <v>15</v>
      </c>
      <c r="O8" s="149">
        <f t="shared" si="9"/>
        <v>20</v>
      </c>
      <c r="P8" s="149">
        <f t="shared" si="9"/>
        <v>18.75</v>
      </c>
      <c r="Q8" s="149">
        <f t="shared" si="10"/>
        <v>18.75</v>
      </c>
    </row>
    <row r="9" spans="2:39" ht="15" customHeight="1" x14ac:dyDescent="0.2">
      <c r="B9" s="19">
        <v>1106</v>
      </c>
      <c r="C9" s="20">
        <v>30</v>
      </c>
      <c r="D9" s="21">
        <v>7.5</v>
      </c>
      <c r="E9" s="22">
        <f t="shared" si="3"/>
        <v>37.5</v>
      </c>
      <c r="F9" s="148">
        <f t="shared" si="4"/>
        <v>18</v>
      </c>
      <c r="G9" s="149">
        <f t="shared" si="5"/>
        <v>24</v>
      </c>
      <c r="H9" s="149">
        <f t="shared" si="6"/>
        <v>30</v>
      </c>
      <c r="I9" s="149">
        <f t="shared" si="0"/>
        <v>24</v>
      </c>
      <c r="J9" s="149">
        <f t="shared" si="7"/>
        <v>22.5</v>
      </c>
      <c r="K9" s="149">
        <f t="shared" si="8"/>
        <v>30</v>
      </c>
      <c r="L9" s="149">
        <f t="shared" si="8"/>
        <v>24</v>
      </c>
      <c r="M9" s="149">
        <f t="shared" si="8"/>
        <v>22.5</v>
      </c>
      <c r="N9" s="149">
        <f t="shared" si="2"/>
        <v>18</v>
      </c>
      <c r="O9" s="149">
        <f t="shared" si="9"/>
        <v>24</v>
      </c>
      <c r="P9" s="149">
        <f t="shared" si="9"/>
        <v>22.5</v>
      </c>
      <c r="Q9" s="149">
        <f t="shared" si="10"/>
        <v>22.5</v>
      </c>
    </row>
    <row r="10" spans="2:39" ht="15" customHeight="1" x14ac:dyDescent="0.2">
      <c r="B10" s="19">
        <v>1107</v>
      </c>
      <c r="C10" s="20">
        <v>30</v>
      </c>
      <c r="D10" s="21">
        <v>7.5</v>
      </c>
      <c r="E10" s="22">
        <f t="shared" si="3"/>
        <v>37.5</v>
      </c>
      <c r="F10" s="148">
        <f t="shared" si="4"/>
        <v>18</v>
      </c>
      <c r="G10" s="149">
        <f t="shared" si="5"/>
        <v>24</v>
      </c>
      <c r="H10" s="149">
        <f t="shared" si="6"/>
        <v>30</v>
      </c>
      <c r="I10" s="149">
        <f t="shared" si="0"/>
        <v>24</v>
      </c>
      <c r="J10" s="149">
        <f t="shared" si="7"/>
        <v>22.5</v>
      </c>
      <c r="K10" s="149">
        <f t="shared" si="8"/>
        <v>30</v>
      </c>
      <c r="L10" s="149">
        <f t="shared" si="8"/>
        <v>24</v>
      </c>
      <c r="M10" s="149">
        <f t="shared" si="8"/>
        <v>22.5</v>
      </c>
      <c r="N10" s="149">
        <f t="shared" si="2"/>
        <v>18</v>
      </c>
      <c r="O10" s="149">
        <f t="shared" si="9"/>
        <v>24</v>
      </c>
      <c r="P10" s="149">
        <f t="shared" si="9"/>
        <v>22.5</v>
      </c>
      <c r="Q10" s="149">
        <f t="shared" si="10"/>
        <v>22.5</v>
      </c>
    </row>
    <row r="11" spans="2:39" ht="15" customHeight="1" x14ac:dyDescent="0.2">
      <c r="B11" s="19">
        <v>1108</v>
      </c>
      <c r="C11" s="20">
        <v>30</v>
      </c>
      <c r="D11" s="21">
        <v>7.5</v>
      </c>
      <c r="E11" s="22">
        <f t="shared" si="3"/>
        <v>37.5</v>
      </c>
      <c r="F11" s="148">
        <f t="shared" si="4"/>
        <v>18</v>
      </c>
      <c r="G11" s="149">
        <f t="shared" si="5"/>
        <v>24</v>
      </c>
      <c r="H11" s="149">
        <f t="shared" si="6"/>
        <v>30</v>
      </c>
      <c r="I11" s="149">
        <f t="shared" si="0"/>
        <v>24</v>
      </c>
      <c r="J11" s="149">
        <f t="shared" si="7"/>
        <v>22.5</v>
      </c>
      <c r="K11" s="149">
        <f t="shared" si="8"/>
        <v>30</v>
      </c>
      <c r="L11" s="149">
        <f t="shared" si="8"/>
        <v>24</v>
      </c>
      <c r="M11" s="149">
        <f t="shared" si="8"/>
        <v>22.5</v>
      </c>
      <c r="N11" s="149">
        <f t="shared" si="2"/>
        <v>18</v>
      </c>
      <c r="O11" s="149">
        <f t="shared" si="9"/>
        <v>24</v>
      </c>
      <c r="P11" s="149">
        <f t="shared" si="9"/>
        <v>22.5</v>
      </c>
      <c r="Q11" s="149">
        <f t="shared" si="10"/>
        <v>22.5</v>
      </c>
    </row>
    <row r="12" spans="2:39" ht="15" customHeight="1" x14ac:dyDescent="0.2">
      <c r="B12" s="19">
        <v>1109</v>
      </c>
      <c r="C12" s="20">
        <v>16</v>
      </c>
      <c r="D12" s="21">
        <v>4</v>
      </c>
      <c r="E12" s="22">
        <f t="shared" si="3"/>
        <v>20</v>
      </c>
      <c r="F12" s="148">
        <f t="shared" si="4"/>
        <v>9.6</v>
      </c>
      <c r="G12" s="149">
        <f t="shared" si="5"/>
        <v>12.8</v>
      </c>
      <c r="H12" s="149">
        <f t="shared" si="6"/>
        <v>16</v>
      </c>
      <c r="I12" s="149">
        <f t="shared" si="0"/>
        <v>12.8</v>
      </c>
      <c r="J12" s="149">
        <f t="shared" si="7"/>
        <v>12</v>
      </c>
      <c r="K12" s="149">
        <f t="shared" si="8"/>
        <v>16</v>
      </c>
      <c r="L12" s="149">
        <f t="shared" si="8"/>
        <v>12.8</v>
      </c>
      <c r="M12" s="149">
        <f t="shared" si="8"/>
        <v>12</v>
      </c>
      <c r="N12" s="149">
        <f t="shared" si="2"/>
        <v>9.6</v>
      </c>
      <c r="O12" s="149">
        <f t="shared" si="9"/>
        <v>12.8</v>
      </c>
      <c r="P12" s="149">
        <f t="shared" si="9"/>
        <v>12</v>
      </c>
      <c r="Q12" s="149">
        <f t="shared" si="10"/>
        <v>12</v>
      </c>
    </row>
    <row r="13" spans="2:39" ht="15" customHeight="1" x14ac:dyDescent="0.2">
      <c r="B13" s="19">
        <v>1110</v>
      </c>
      <c r="C13" s="20">
        <v>16</v>
      </c>
      <c r="D13" s="21">
        <v>4</v>
      </c>
      <c r="E13" s="22">
        <f t="shared" si="3"/>
        <v>20</v>
      </c>
      <c r="F13" s="148">
        <f t="shared" si="4"/>
        <v>9.6</v>
      </c>
      <c r="G13" s="149">
        <f t="shared" si="5"/>
        <v>12.8</v>
      </c>
      <c r="H13" s="149">
        <f t="shared" si="6"/>
        <v>16</v>
      </c>
      <c r="I13" s="149">
        <f t="shared" si="0"/>
        <v>12.8</v>
      </c>
      <c r="J13" s="149">
        <f t="shared" si="7"/>
        <v>12</v>
      </c>
      <c r="K13" s="149">
        <f t="shared" si="8"/>
        <v>16</v>
      </c>
      <c r="L13" s="149">
        <f t="shared" si="8"/>
        <v>12.8</v>
      </c>
      <c r="M13" s="149">
        <f t="shared" si="8"/>
        <v>12</v>
      </c>
      <c r="N13" s="149">
        <f t="shared" si="2"/>
        <v>9.6</v>
      </c>
      <c r="O13" s="149">
        <f t="shared" si="9"/>
        <v>12.8</v>
      </c>
      <c r="P13" s="149">
        <f t="shared" si="9"/>
        <v>12</v>
      </c>
      <c r="Q13" s="149">
        <f t="shared" si="10"/>
        <v>12</v>
      </c>
    </row>
    <row r="14" spans="2:39" ht="15" customHeight="1" x14ac:dyDescent="0.2">
      <c r="B14" s="23">
        <v>3101</v>
      </c>
      <c r="C14" s="20">
        <v>20</v>
      </c>
      <c r="D14" s="21">
        <v>5</v>
      </c>
      <c r="E14" s="22">
        <f t="shared" si="3"/>
        <v>25</v>
      </c>
      <c r="F14" s="148">
        <f t="shared" si="4"/>
        <v>12</v>
      </c>
      <c r="G14" s="149">
        <f t="shared" si="5"/>
        <v>16</v>
      </c>
      <c r="H14" s="149">
        <f t="shared" si="6"/>
        <v>20</v>
      </c>
      <c r="I14" s="149">
        <f t="shared" si="0"/>
        <v>16</v>
      </c>
      <c r="J14" s="149">
        <f t="shared" si="7"/>
        <v>15</v>
      </c>
      <c r="K14" s="149">
        <f t="shared" si="8"/>
        <v>20</v>
      </c>
      <c r="L14" s="149">
        <f t="shared" si="8"/>
        <v>16</v>
      </c>
      <c r="M14" s="149">
        <f t="shared" si="8"/>
        <v>15</v>
      </c>
      <c r="N14" s="149">
        <f t="shared" si="2"/>
        <v>12</v>
      </c>
      <c r="O14" s="149">
        <f t="shared" si="9"/>
        <v>16</v>
      </c>
      <c r="P14" s="149">
        <f t="shared" si="9"/>
        <v>15</v>
      </c>
      <c r="Q14" s="149">
        <f t="shared" si="10"/>
        <v>15</v>
      </c>
    </row>
    <row r="15" spans="2:39" ht="15" customHeight="1" x14ac:dyDescent="0.2">
      <c r="B15" s="23">
        <v>3102</v>
      </c>
      <c r="C15" s="20">
        <v>20</v>
      </c>
      <c r="D15" s="21">
        <v>5</v>
      </c>
      <c r="E15" s="22">
        <f t="shared" si="3"/>
        <v>25</v>
      </c>
      <c r="F15" s="148">
        <f t="shared" si="4"/>
        <v>12</v>
      </c>
      <c r="G15" s="149">
        <f t="shared" si="5"/>
        <v>16</v>
      </c>
      <c r="H15" s="149">
        <f t="shared" si="6"/>
        <v>20</v>
      </c>
      <c r="I15" s="149">
        <f t="shared" si="0"/>
        <v>16</v>
      </c>
      <c r="J15" s="149">
        <f t="shared" si="7"/>
        <v>15</v>
      </c>
      <c r="K15" s="149">
        <f t="shared" si="8"/>
        <v>20</v>
      </c>
      <c r="L15" s="149">
        <f t="shared" si="8"/>
        <v>16</v>
      </c>
      <c r="M15" s="149">
        <f t="shared" si="8"/>
        <v>15</v>
      </c>
      <c r="N15" s="149">
        <f t="shared" si="2"/>
        <v>12</v>
      </c>
      <c r="O15" s="149">
        <f t="shared" si="9"/>
        <v>16</v>
      </c>
      <c r="P15" s="149">
        <f t="shared" si="9"/>
        <v>15</v>
      </c>
      <c r="Q15" s="149">
        <f t="shared" si="10"/>
        <v>15</v>
      </c>
    </row>
    <row r="16" spans="2:39" ht="15" customHeight="1" x14ac:dyDescent="0.2">
      <c r="B16" s="23">
        <v>3103</v>
      </c>
      <c r="C16" s="20">
        <v>20</v>
      </c>
      <c r="D16" s="21">
        <v>5</v>
      </c>
      <c r="E16" s="22">
        <f t="shared" si="3"/>
        <v>25</v>
      </c>
      <c r="F16" s="148">
        <f t="shared" si="4"/>
        <v>12</v>
      </c>
      <c r="G16" s="149">
        <f t="shared" si="5"/>
        <v>16</v>
      </c>
      <c r="H16" s="149">
        <f t="shared" si="6"/>
        <v>20</v>
      </c>
      <c r="I16" s="149">
        <f t="shared" si="0"/>
        <v>16</v>
      </c>
      <c r="J16" s="149">
        <f t="shared" si="7"/>
        <v>15</v>
      </c>
      <c r="K16" s="149">
        <f t="shared" si="8"/>
        <v>20</v>
      </c>
      <c r="L16" s="149">
        <f t="shared" si="8"/>
        <v>16</v>
      </c>
      <c r="M16" s="149">
        <f t="shared" si="8"/>
        <v>15</v>
      </c>
      <c r="N16" s="149">
        <f t="shared" si="2"/>
        <v>12</v>
      </c>
      <c r="O16" s="149">
        <f t="shared" si="9"/>
        <v>16</v>
      </c>
      <c r="P16" s="149">
        <f t="shared" si="9"/>
        <v>15</v>
      </c>
      <c r="Q16" s="149">
        <f t="shared" si="10"/>
        <v>15</v>
      </c>
    </row>
    <row r="17" spans="2:17" ht="15" customHeight="1" x14ac:dyDescent="0.2">
      <c r="B17" s="23">
        <v>3104</v>
      </c>
      <c r="C17" s="20">
        <v>30</v>
      </c>
      <c r="D17" s="21">
        <v>7.5</v>
      </c>
      <c r="E17" s="22">
        <f t="shared" si="3"/>
        <v>37.5</v>
      </c>
      <c r="F17" s="148">
        <f t="shared" si="4"/>
        <v>18</v>
      </c>
      <c r="G17" s="149">
        <f t="shared" si="5"/>
        <v>24</v>
      </c>
      <c r="H17" s="149">
        <f t="shared" si="6"/>
        <v>30</v>
      </c>
      <c r="I17" s="149">
        <f t="shared" si="0"/>
        <v>24</v>
      </c>
      <c r="J17" s="149">
        <f t="shared" si="7"/>
        <v>22.5</v>
      </c>
      <c r="K17" s="149">
        <f t="shared" si="8"/>
        <v>30</v>
      </c>
      <c r="L17" s="149">
        <f t="shared" si="8"/>
        <v>24</v>
      </c>
      <c r="M17" s="149">
        <f t="shared" si="8"/>
        <v>22.5</v>
      </c>
      <c r="N17" s="149">
        <f t="shared" si="2"/>
        <v>18</v>
      </c>
      <c r="O17" s="149">
        <f t="shared" si="9"/>
        <v>24</v>
      </c>
      <c r="P17" s="149">
        <f t="shared" si="9"/>
        <v>22.5</v>
      </c>
      <c r="Q17" s="149">
        <f t="shared" si="10"/>
        <v>22.5</v>
      </c>
    </row>
    <row r="18" spans="2:17" ht="15" customHeight="1" x14ac:dyDescent="0.2">
      <c r="B18" s="23">
        <v>3105</v>
      </c>
      <c r="C18" s="20">
        <v>30</v>
      </c>
      <c r="D18" s="21">
        <v>7</v>
      </c>
      <c r="E18" s="22">
        <f t="shared" si="3"/>
        <v>37</v>
      </c>
      <c r="F18" s="148">
        <f t="shared" si="4"/>
        <v>18</v>
      </c>
      <c r="G18" s="149">
        <f t="shared" si="5"/>
        <v>24</v>
      </c>
      <c r="H18" s="149">
        <f t="shared" si="6"/>
        <v>30</v>
      </c>
      <c r="I18" s="149">
        <f t="shared" si="0"/>
        <v>24</v>
      </c>
      <c r="J18" s="149">
        <f t="shared" si="7"/>
        <v>22.5</v>
      </c>
      <c r="K18" s="149">
        <f t="shared" si="8"/>
        <v>30</v>
      </c>
      <c r="L18" s="149">
        <f t="shared" si="8"/>
        <v>24</v>
      </c>
      <c r="M18" s="149">
        <f t="shared" si="8"/>
        <v>22.5</v>
      </c>
      <c r="N18" s="149">
        <f t="shared" si="2"/>
        <v>18</v>
      </c>
      <c r="O18" s="149">
        <f t="shared" si="9"/>
        <v>24</v>
      </c>
      <c r="P18" s="149">
        <f t="shared" si="9"/>
        <v>22.5</v>
      </c>
      <c r="Q18" s="149">
        <f t="shared" si="10"/>
        <v>22.5</v>
      </c>
    </row>
    <row r="19" spans="2:17" ht="15" customHeight="1" x14ac:dyDescent="0.2">
      <c r="B19" s="23">
        <v>3106</v>
      </c>
      <c r="C19" s="20">
        <v>30</v>
      </c>
      <c r="D19" s="21">
        <v>7</v>
      </c>
      <c r="E19" s="22">
        <f t="shared" si="3"/>
        <v>37</v>
      </c>
      <c r="F19" s="148">
        <f t="shared" si="4"/>
        <v>18</v>
      </c>
      <c r="G19" s="149">
        <f t="shared" si="5"/>
        <v>24</v>
      </c>
      <c r="H19" s="149">
        <f t="shared" si="6"/>
        <v>30</v>
      </c>
      <c r="I19" s="149">
        <f t="shared" si="0"/>
        <v>24</v>
      </c>
      <c r="J19" s="149">
        <f t="shared" si="7"/>
        <v>22.5</v>
      </c>
      <c r="K19" s="149">
        <f t="shared" si="8"/>
        <v>30</v>
      </c>
      <c r="L19" s="149">
        <f t="shared" si="8"/>
        <v>24</v>
      </c>
      <c r="M19" s="149">
        <f t="shared" si="8"/>
        <v>22.5</v>
      </c>
      <c r="N19" s="149">
        <f t="shared" si="2"/>
        <v>18</v>
      </c>
      <c r="O19" s="149">
        <f t="shared" si="9"/>
        <v>24</v>
      </c>
      <c r="P19" s="149">
        <f t="shared" si="9"/>
        <v>22.5</v>
      </c>
      <c r="Q19" s="149">
        <f t="shared" si="10"/>
        <v>22.5</v>
      </c>
    </row>
    <row r="20" spans="2:17" ht="15" customHeight="1" x14ac:dyDescent="0.2">
      <c r="B20" s="23">
        <v>3107</v>
      </c>
      <c r="C20" s="20">
        <v>30</v>
      </c>
      <c r="D20" s="21">
        <v>8</v>
      </c>
      <c r="E20" s="22">
        <f t="shared" si="3"/>
        <v>38</v>
      </c>
      <c r="F20" s="148">
        <f t="shared" si="4"/>
        <v>18</v>
      </c>
      <c r="G20" s="149">
        <f t="shared" si="5"/>
        <v>24</v>
      </c>
      <c r="H20" s="149">
        <f t="shared" si="6"/>
        <v>30</v>
      </c>
      <c r="I20" s="149">
        <f t="shared" si="0"/>
        <v>24</v>
      </c>
      <c r="J20" s="149">
        <f t="shared" si="7"/>
        <v>22.5</v>
      </c>
      <c r="K20" s="149">
        <f t="shared" si="8"/>
        <v>30</v>
      </c>
      <c r="L20" s="149">
        <f t="shared" si="8"/>
        <v>24</v>
      </c>
      <c r="M20" s="149">
        <f t="shared" si="8"/>
        <v>22.5</v>
      </c>
      <c r="N20" s="149">
        <f t="shared" si="2"/>
        <v>18</v>
      </c>
      <c r="O20" s="149">
        <f t="shared" si="9"/>
        <v>24</v>
      </c>
      <c r="P20" s="149">
        <f t="shared" si="9"/>
        <v>22.5</v>
      </c>
      <c r="Q20" s="149">
        <f t="shared" si="10"/>
        <v>22.5</v>
      </c>
    </row>
    <row r="21" spans="2:17" ht="15" customHeight="1" x14ac:dyDescent="0.2">
      <c r="B21" s="23">
        <v>3108</v>
      </c>
      <c r="C21" s="20">
        <v>20</v>
      </c>
      <c r="D21" s="21">
        <v>5</v>
      </c>
      <c r="E21" s="22">
        <f t="shared" si="3"/>
        <v>25</v>
      </c>
      <c r="F21" s="148">
        <f t="shared" si="4"/>
        <v>12</v>
      </c>
      <c r="G21" s="149">
        <f t="shared" si="5"/>
        <v>16</v>
      </c>
      <c r="H21" s="149">
        <f t="shared" si="6"/>
        <v>20</v>
      </c>
      <c r="I21" s="149">
        <f t="shared" si="0"/>
        <v>16</v>
      </c>
      <c r="J21" s="149">
        <f t="shared" si="7"/>
        <v>15</v>
      </c>
      <c r="K21" s="149">
        <f t="shared" si="8"/>
        <v>20</v>
      </c>
      <c r="L21" s="149">
        <f t="shared" si="8"/>
        <v>16</v>
      </c>
      <c r="M21" s="149">
        <f t="shared" si="8"/>
        <v>15</v>
      </c>
      <c r="N21" s="149">
        <f t="shared" si="2"/>
        <v>12</v>
      </c>
      <c r="O21" s="149">
        <f t="shared" si="9"/>
        <v>16</v>
      </c>
      <c r="P21" s="149">
        <f t="shared" si="9"/>
        <v>15</v>
      </c>
      <c r="Q21" s="149">
        <f t="shared" si="10"/>
        <v>15</v>
      </c>
    </row>
    <row r="22" spans="2:17" ht="15" customHeight="1" x14ac:dyDescent="0.2">
      <c r="B22" s="24">
        <v>4101</v>
      </c>
      <c r="C22" s="20">
        <v>20</v>
      </c>
      <c r="D22" s="21">
        <v>5</v>
      </c>
      <c r="E22" s="22">
        <f t="shared" si="3"/>
        <v>25</v>
      </c>
      <c r="F22" s="148">
        <f t="shared" si="4"/>
        <v>12</v>
      </c>
      <c r="G22" s="149">
        <f t="shared" si="5"/>
        <v>16</v>
      </c>
      <c r="H22" s="149">
        <f t="shared" si="6"/>
        <v>20</v>
      </c>
      <c r="I22" s="149">
        <f t="shared" si="0"/>
        <v>16</v>
      </c>
      <c r="J22" s="149">
        <f t="shared" si="7"/>
        <v>15</v>
      </c>
      <c r="K22" s="149">
        <f t="shared" ref="K22:M38" si="11">H22</f>
        <v>20</v>
      </c>
      <c r="L22" s="149">
        <f t="shared" si="11"/>
        <v>16</v>
      </c>
      <c r="M22" s="149">
        <f t="shared" si="11"/>
        <v>15</v>
      </c>
      <c r="N22" s="149">
        <f t="shared" si="2"/>
        <v>12</v>
      </c>
      <c r="O22" s="149">
        <f t="shared" ref="O22:P38" si="12">L22</f>
        <v>16</v>
      </c>
      <c r="P22" s="149">
        <f t="shared" si="12"/>
        <v>15</v>
      </c>
      <c r="Q22" s="149">
        <f t="shared" si="10"/>
        <v>15</v>
      </c>
    </row>
    <row r="23" spans="2:17" ht="15" customHeight="1" x14ac:dyDescent="0.2">
      <c r="B23" s="24">
        <v>4102</v>
      </c>
      <c r="C23" s="20">
        <v>15</v>
      </c>
      <c r="D23" s="21">
        <v>5</v>
      </c>
      <c r="E23" s="22">
        <f t="shared" si="3"/>
        <v>20</v>
      </c>
      <c r="F23" s="148">
        <f t="shared" si="4"/>
        <v>9</v>
      </c>
      <c r="G23" s="149">
        <f t="shared" si="5"/>
        <v>12</v>
      </c>
      <c r="H23" s="149">
        <f t="shared" si="6"/>
        <v>15</v>
      </c>
      <c r="I23" s="149">
        <f t="shared" si="0"/>
        <v>12</v>
      </c>
      <c r="J23" s="149">
        <f t="shared" si="7"/>
        <v>11.25</v>
      </c>
      <c r="K23" s="149">
        <f t="shared" si="11"/>
        <v>15</v>
      </c>
      <c r="L23" s="149">
        <f t="shared" si="11"/>
        <v>12</v>
      </c>
      <c r="M23" s="149">
        <f t="shared" si="11"/>
        <v>11.25</v>
      </c>
      <c r="N23" s="149">
        <f t="shared" si="2"/>
        <v>9</v>
      </c>
      <c r="O23" s="149">
        <f t="shared" si="12"/>
        <v>12</v>
      </c>
      <c r="P23" s="149">
        <f t="shared" si="12"/>
        <v>11.25</v>
      </c>
      <c r="Q23" s="149">
        <f t="shared" si="10"/>
        <v>11.25</v>
      </c>
    </row>
    <row r="24" spans="2:17" ht="15" customHeight="1" x14ac:dyDescent="0.2">
      <c r="B24" s="24">
        <v>4103</v>
      </c>
      <c r="C24" s="20">
        <v>15</v>
      </c>
      <c r="D24" s="21">
        <v>5</v>
      </c>
      <c r="E24" s="22">
        <f t="shared" si="3"/>
        <v>20</v>
      </c>
      <c r="F24" s="148">
        <f t="shared" si="4"/>
        <v>9</v>
      </c>
      <c r="G24" s="149">
        <f t="shared" si="5"/>
        <v>12</v>
      </c>
      <c r="H24" s="149">
        <f t="shared" si="6"/>
        <v>15</v>
      </c>
      <c r="I24" s="149">
        <f t="shared" si="0"/>
        <v>12</v>
      </c>
      <c r="J24" s="149">
        <f t="shared" si="7"/>
        <v>11.25</v>
      </c>
      <c r="K24" s="149">
        <f t="shared" si="11"/>
        <v>15</v>
      </c>
      <c r="L24" s="149">
        <f t="shared" si="11"/>
        <v>12</v>
      </c>
      <c r="M24" s="149">
        <f t="shared" si="11"/>
        <v>11.25</v>
      </c>
      <c r="N24" s="149">
        <f t="shared" si="2"/>
        <v>9</v>
      </c>
      <c r="O24" s="149">
        <f t="shared" si="12"/>
        <v>12</v>
      </c>
      <c r="P24" s="149">
        <f t="shared" si="12"/>
        <v>11.25</v>
      </c>
      <c r="Q24" s="149">
        <f t="shared" si="10"/>
        <v>11.25</v>
      </c>
    </row>
    <row r="25" spans="2:17" ht="15" customHeight="1" x14ac:dyDescent="0.2">
      <c r="B25" s="24">
        <v>4104</v>
      </c>
      <c r="C25" s="20">
        <v>25</v>
      </c>
      <c r="D25" s="21">
        <v>5</v>
      </c>
      <c r="E25" s="22">
        <f t="shared" si="3"/>
        <v>30</v>
      </c>
      <c r="F25" s="148">
        <f t="shared" si="4"/>
        <v>15</v>
      </c>
      <c r="G25" s="149">
        <f t="shared" si="5"/>
        <v>20</v>
      </c>
      <c r="H25" s="149">
        <f t="shared" si="6"/>
        <v>25</v>
      </c>
      <c r="I25" s="149">
        <f t="shared" si="0"/>
        <v>20</v>
      </c>
      <c r="J25" s="149">
        <f t="shared" si="7"/>
        <v>18.75</v>
      </c>
      <c r="K25" s="149">
        <f t="shared" si="11"/>
        <v>25</v>
      </c>
      <c r="L25" s="149">
        <f t="shared" si="11"/>
        <v>20</v>
      </c>
      <c r="M25" s="149">
        <f t="shared" si="11"/>
        <v>18.75</v>
      </c>
      <c r="N25" s="149">
        <f t="shared" si="2"/>
        <v>15</v>
      </c>
      <c r="O25" s="149">
        <f t="shared" si="12"/>
        <v>20</v>
      </c>
      <c r="P25" s="149">
        <f t="shared" si="12"/>
        <v>18.75</v>
      </c>
      <c r="Q25" s="149">
        <f t="shared" si="10"/>
        <v>18.75</v>
      </c>
    </row>
    <row r="26" spans="2:17" ht="15" customHeight="1" x14ac:dyDescent="0.2">
      <c r="B26" s="24">
        <v>4105</v>
      </c>
      <c r="C26" s="20">
        <v>20</v>
      </c>
      <c r="D26" s="21">
        <v>5</v>
      </c>
      <c r="E26" s="22">
        <f t="shared" si="3"/>
        <v>25</v>
      </c>
      <c r="F26" s="148">
        <f t="shared" si="4"/>
        <v>12</v>
      </c>
      <c r="G26" s="149">
        <f t="shared" si="5"/>
        <v>16</v>
      </c>
      <c r="H26" s="149">
        <f t="shared" si="6"/>
        <v>20</v>
      </c>
      <c r="I26" s="149">
        <f t="shared" si="0"/>
        <v>16</v>
      </c>
      <c r="J26" s="149">
        <f t="shared" si="7"/>
        <v>15</v>
      </c>
      <c r="K26" s="149">
        <f t="shared" si="11"/>
        <v>20</v>
      </c>
      <c r="L26" s="149">
        <f t="shared" si="11"/>
        <v>16</v>
      </c>
      <c r="M26" s="149">
        <f t="shared" si="11"/>
        <v>15</v>
      </c>
      <c r="N26" s="149">
        <f t="shared" si="2"/>
        <v>12</v>
      </c>
      <c r="O26" s="149">
        <f t="shared" si="12"/>
        <v>16</v>
      </c>
      <c r="P26" s="149">
        <f t="shared" si="12"/>
        <v>15</v>
      </c>
      <c r="Q26" s="149">
        <f t="shared" si="10"/>
        <v>15</v>
      </c>
    </row>
    <row r="27" spans="2:17" ht="15" customHeight="1" x14ac:dyDescent="0.2">
      <c r="B27" s="24">
        <v>4106</v>
      </c>
      <c r="C27" s="20">
        <v>15</v>
      </c>
      <c r="D27" s="21">
        <v>5</v>
      </c>
      <c r="E27" s="22">
        <f t="shared" si="3"/>
        <v>20</v>
      </c>
      <c r="F27" s="148">
        <f t="shared" si="4"/>
        <v>9</v>
      </c>
      <c r="G27" s="149">
        <f t="shared" si="5"/>
        <v>12</v>
      </c>
      <c r="H27" s="149">
        <f t="shared" si="6"/>
        <v>15</v>
      </c>
      <c r="I27" s="149">
        <f t="shared" si="0"/>
        <v>12</v>
      </c>
      <c r="J27" s="149">
        <f t="shared" si="7"/>
        <v>11.25</v>
      </c>
      <c r="K27" s="149">
        <f t="shared" si="11"/>
        <v>15</v>
      </c>
      <c r="L27" s="149">
        <f t="shared" si="11"/>
        <v>12</v>
      </c>
      <c r="M27" s="149">
        <f t="shared" si="11"/>
        <v>11.25</v>
      </c>
      <c r="N27" s="149">
        <f t="shared" si="2"/>
        <v>9</v>
      </c>
      <c r="O27" s="149">
        <f t="shared" si="12"/>
        <v>12</v>
      </c>
      <c r="P27" s="149">
        <f t="shared" si="12"/>
        <v>11.25</v>
      </c>
      <c r="Q27" s="149">
        <f t="shared" si="10"/>
        <v>11.25</v>
      </c>
    </row>
    <row r="28" spans="2:17" ht="15" customHeight="1" x14ac:dyDescent="0.2">
      <c r="B28" s="24">
        <v>4107</v>
      </c>
      <c r="C28" s="20">
        <v>15</v>
      </c>
      <c r="D28" s="21">
        <v>5</v>
      </c>
      <c r="E28" s="22">
        <f t="shared" si="3"/>
        <v>20</v>
      </c>
      <c r="F28" s="148">
        <f t="shared" si="4"/>
        <v>9</v>
      </c>
      <c r="G28" s="149">
        <f t="shared" si="5"/>
        <v>12</v>
      </c>
      <c r="H28" s="149">
        <f t="shared" si="6"/>
        <v>15</v>
      </c>
      <c r="I28" s="149">
        <f t="shared" si="0"/>
        <v>12</v>
      </c>
      <c r="J28" s="149">
        <f t="shared" si="7"/>
        <v>11.25</v>
      </c>
      <c r="K28" s="149">
        <f t="shared" si="11"/>
        <v>15</v>
      </c>
      <c r="L28" s="149">
        <f t="shared" si="11"/>
        <v>12</v>
      </c>
      <c r="M28" s="149">
        <f t="shared" si="11"/>
        <v>11.25</v>
      </c>
      <c r="N28" s="149">
        <f t="shared" si="2"/>
        <v>9</v>
      </c>
      <c r="O28" s="149">
        <f t="shared" si="12"/>
        <v>12</v>
      </c>
      <c r="P28" s="149">
        <f t="shared" si="12"/>
        <v>11.25</v>
      </c>
      <c r="Q28" s="149">
        <f t="shared" si="10"/>
        <v>11.25</v>
      </c>
    </row>
    <row r="29" spans="2:17" ht="15" customHeight="1" x14ac:dyDescent="0.2">
      <c r="B29" s="24">
        <v>4108</v>
      </c>
      <c r="C29" s="20">
        <v>15</v>
      </c>
      <c r="D29" s="21">
        <v>5</v>
      </c>
      <c r="E29" s="22">
        <f t="shared" si="3"/>
        <v>20</v>
      </c>
      <c r="F29" s="148">
        <f t="shared" si="4"/>
        <v>9</v>
      </c>
      <c r="G29" s="149">
        <f t="shared" si="5"/>
        <v>12</v>
      </c>
      <c r="H29" s="149">
        <f t="shared" si="6"/>
        <v>15</v>
      </c>
      <c r="I29" s="149">
        <f t="shared" si="0"/>
        <v>12</v>
      </c>
      <c r="J29" s="149">
        <f t="shared" si="7"/>
        <v>11.25</v>
      </c>
      <c r="K29" s="149">
        <f t="shared" si="11"/>
        <v>15</v>
      </c>
      <c r="L29" s="149">
        <f t="shared" si="11"/>
        <v>12</v>
      </c>
      <c r="M29" s="149">
        <f t="shared" si="11"/>
        <v>11.25</v>
      </c>
      <c r="N29" s="149">
        <f t="shared" si="2"/>
        <v>9</v>
      </c>
      <c r="O29" s="149">
        <f t="shared" si="12"/>
        <v>12</v>
      </c>
      <c r="P29" s="149">
        <f t="shared" si="12"/>
        <v>11.25</v>
      </c>
      <c r="Q29" s="149">
        <f t="shared" si="10"/>
        <v>11.25</v>
      </c>
    </row>
    <row r="30" spans="2:17" ht="15" customHeight="1" x14ac:dyDescent="0.2">
      <c r="B30" s="25">
        <v>6101</v>
      </c>
      <c r="C30" s="20">
        <v>20</v>
      </c>
      <c r="D30" s="21">
        <v>5</v>
      </c>
      <c r="E30" s="22">
        <f t="shared" si="3"/>
        <v>25</v>
      </c>
      <c r="F30" s="148">
        <f t="shared" si="4"/>
        <v>12</v>
      </c>
      <c r="G30" s="149">
        <f t="shared" si="5"/>
        <v>16</v>
      </c>
      <c r="H30" s="149">
        <f t="shared" si="6"/>
        <v>20</v>
      </c>
      <c r="I30" s="149">
        <f t="shared" si="0"/>
        <v>16</v>
      </c>
      <c r="J30" s="149">
        <f t="shared" si="7"/>
        <v>15</v>
      </c>
      <c r="K30" s="149">
        <f t="shared" si="11"/>
        <v>20</v>
      </c>
      <c r="L30" s="149">
        <f t="shared" si="11"/>
        <v>16</v>
      </c>
      <c r="M30" s="149">
        <f t="shared" si="11"/>
        <v>15</v>
      </c>
      <c r="N30" s="149">
        <f t="shared" si="2"/>
        <v>12</v>
      </c>
      <c r="O30" s="149">
        <f t="shared" si="12"/>
        <v>16</v>
      </c>
      <c r="P30" s="149">
        <f t="shared" si="12"/>
        <v>15</v>
      </c>
      <c r="Q30" s="149">
        <f t="shared" si="10"/>
        <v>15</v>
      </c>
    </row>
    <row r="31" spans="2:17" ht="15" customHeight="1" x14ac:dyDescent="0.2">
      <c r="B31" s="25">
        <v>6102</v>
      </c>
      <c r="C31" s="20">
        <v>30</v>
      </c>
      <c r="D31" s="21">
        <v>10</v>
      </c>
      <c r="E31" s="22">
        <f t="shared" si="3"/>
        <v>40</v>
      </c>
      <c r="F31" s="148">
        <f t="shared" si="4"/>
        <v>18</v>
      </c>
      <c r="G31" s="149">
        <f t="shared" si="5"/>
        <v>24</v>
      </c>
      <c r="H31" s="149">
        <f t="shared" si="6"/>
        <v>30</v>
      </c>
      <c r="I31" s="149">
        <f t="shared" si="0"/>
        <v>24</v>
      </c>
      <c r="J31" s="149">
        <f t="shared" si="7"/>
        <v>22.5</v>
      </c>
      <c r="K31" s="149">
        <f t="shared" si="11"/>
        <v>30</v>
      </c>
      <c r="L31" s="149">
        <f t="shared" si="11"/>
        <v>24</v>
      </c>
      <c r="M31" s="149">
        <f t="shared" si="11"/>
        <v>22.5</v>
      </c>
      <c r="N31" s="149">
        <f t="shared" si="2"/>
        <v>18</v>
      </c>
      <c r="O31" s="149">
        <f t="shared" si="12"/>
        <v>24</v>
      </c>
      <c r="P31" s="149">
        <f t="shared" si="12"/>
        <v>22.5</v>
      </c>
      <c r="Q31" s="149">
        <f t="shared" si="10"/>
        <v>22.5</v>
      </c>
    </row>
    <row r="32" spans="2:17" ht="15" customHeight="1" x14ac:dyDescent="0.2">
      <c r="B32" s="25">
        <v>6103</v>
      </c>
      <c r="C32" s="20">
        <v>20</v>
      </c>
      <c r="D32" s="21">
        <v>5</v>
      </c>
      <c r="E32" s="22">
        <f t="shared" si="3"/>
        <v>25</v>
      </c>
      <c r="F32" s="148">
        <f t="shared" si="4"/>
        <v>12</v>
      </c>
      <c r="G32" s="149">
        <f t="shared" si="5"/>
        <v>16</v>
      </c>
      <c r="H32" s="149">
        <f t="shared" si="6"/>
        <v>20</v>
      </c>
      <c r="I32" s="149">
        <f t="shared" si="0"/>
        <v>16</v>
      </c>
      <c r="J32" s="149">
        <f t="shared" si="7"/>
        <v>15</v>
      </c>
      <c r="K32" s="149">
        <f t="shared" si="11"/>
        <v>20</v>
      </c>
      <c r="L32" s="149">
        <f t="shared" si="11"/>
        <v>16</v>
      </c>
      <c r="M32" s="149">
        <f t="shared" si="11"/>
        <v>15</v>
      </c>
      <c r="N32" s="149">
        <f t="shared" si="2"/>
        <v>12</v>
      </c>
      <c r="O32" s="149">
        <f t="shared" si="12"/>
        <v>16</v>
      </c>
      <c r="P32" s="149">
        <f t="shared" si="12"/>
        <v>15</v>
      </c>
      <c r="Q32" s="149">
        <f t="shared" si="10"/>
        <v>15</v>
      </c>
    </row>
    <row r="33" spans="2:17" ht="15" customHeight="1" x14ac:dyDescent="0.2">
      <c r="B33" s="25">
        <v>6104</v>
      </c>
      <c r="C33" s="20">
        <v>20</v>
      </c>
      <c r="D33" s="21">
        <v>5</v>
      </c>
      <c r="E33" s="22">
        <f t="shared" si="3"/>
        <v>25</v>
      </c>
      <c r="F33" s="148">
        <f t="shared" si="4"/>
        <v>12</v>
      </c>
      <c r="G33" s="149">
        <f t="shared" si="5"/>
        <v>16</v>
      </c>
      <c r="H33" s="149">
        <f t="shared" si="6"/>
        <v>20</v>
      </c>
      <c r="I33" s="149">
        <f t="shared" si="0"/>
        <v>16</v>
      </c>
      <c r="J33" s="149">
        <f t="shared" si="7"/>
        <v>15</v>
      </c>
      <c r="K33" s="149">
        <f t="shared" si="11"/>
        <v>20</v>
      </c>
      <c r="L33" s="149">
        <f t="shared" si="11"/>
        <v>16</v>
      </c>
      <c r="M33" s="149">
        <f t="shared" si="11"/>
        <v>15</v>
      </c>
      <c r="N33" s="149">
        <f t="shared" si="2"/>
        <v>12</v>
      </c>
      <c r="O33" s="149">
        <f t="shared" si="12"/>
        <v>16</v>
      </c>
      <c r="P33" s="149">
        <f t="shared" si="12"/>
        <v>15</v>
      </c>
      <c r="Q33" s="149">
        <f t="shared" si="10"/>
        <v>15</v>
      </c>
    </row>
    <row r="34" spans="2:17" ht="15" customHeight="1" x14ac:dyDescent="0.2">
      <c r="B34" s="25">
        <v>6105</v>
      </c>
      <c r="C34" s="20">
        <v>30</v>
      </c>
      <c r="D34" s="21">
        <v>10</v>
      </c>
      <c r="E34" s="22">
        <f t="shared" si="3"/>
        <v>40</v>
      </c>
      <c r="F34" s="148">
        <f t="shared" si="4"/>
        <v>18</v>
      </c>
      <c r="G34" s="149">
        <f t="shared" si="5"/>
        <v>24</v>
      </c>
      <c r="H34" s="149">
        <f t="shared" si="6"/>
        <v>30</v>
      </c>
      <c r="I34" s="149">
        <f t="shared" si="0"/>
        <v>24</v>
      </c>
      <c r="J34" s="149">
        <f t="shared" si="7"/>
        <v>22.5</v>
      </c>
      <c r="K34" s="149">
        <f t="shared" si="11"/>
        <v>30</v>
      </c>
      <c r="L34" s="149">
        <f t="shared" si="11"/>
        <v>24</v>
      </c>
      <c r="M34" s="149">
        <f t="shared" si="11"/>
        <v>22.5</v>
      </c>
      <c r="N34" s="149">
        <f t="shared" si="2"/>
        <v>18</v>
      </c>
      <c r="O34" s="149">
        <f t="shared" si="12"/>
        <v>24</v>
      </c>
      <c r="P34" s="149">
        <f t="shared" si="12"/>
        <v>22.5</v>
      </c>
      <c r="Q34" s="149">
        <f t="shared" si="10"/>
        <v>22.5</v>
      </c>
    </row>
    <row r="35" spans="2:17" ht="15" customHeight="1" x14ac:dyDescent="0.2">
      <c r="B35" s="25">
        <v>6106</v>
      </c>
      <c r="C35" s="20">
        <v>25</v>
      </c>
      <c r="D35" s="21">
        <v>5</v>
      </c>
      <c r="E35" s="22">
        <f t="shared" si="3"/>
        <v>30</v>
      </c>
      <c r="F35" s="148">
        <f t="shared" si="4"/>
        <v>15</v>
      </c>
      <c r="G35" s="149">
        <f t="shared" si="5"/>
        <v>20</v>
      </c>
      <c r="H35" s="149">
        <f t="shared" si="6"/>
        <v>25</v>
      </c>
      <c r="I35" s="149">
        <f t="shared" si="0"/>
        <v>20</v>
      </c>
      <c r="J35" s="149">
        <f t="shared" si="7"/>
        <v>18.75</v>
      </c>
      <c r="K35" s="149">
        <f t="shared" si="11"/>
        <v>25</v>
      </c>
      <c r="L35" s="149">
        <f t="shared" si="11"/>
        <v>20</v>
      </c>
      <c r="M35" s="149">
        <f t="shared" si="11"/>
        <v>18.75</v>
      </c>
      <c r="N35" s="149">
        <f t="shared" si="2"/>
        <v>15</v>
      </c>
      <c r="O35" s="149">
        <f t="shared" si="12"/>
        <v>20</v>
      </c>
      <c r="P35" s="149">
        <f t="shared" si="12"/>
        <v>18.75</v>
      </c>
      <c r="Q35" s="149">
        <f t="shared" si="10"/>
        <v>18.75</v>
      </c>
    </row>
    <row r="36" spans="2:17" ht="15" customHeight="1" x14ac:dyDescent="0.2">
      <c r="B36" s="25">
        <v>6107</v>
      </c>
      <c r="C36" s="20">
        <v>25</v>
      </c>
      <c r="D36" s="21">
        <v>5</v>
      </c>
      <c r="E36" s="22">
        <f t="shared" si="3"/>
        <v>30</v>
      </c>
      <c r="F36" s="148">
        <f t="shared" si="4"/>
        <v>15</v>
      </c>
      <c r="G36" s="149">
        <f t="shared" si="5"/>
        <v>20</v>
      </c>
      <c r="H36" s="149">
        <f t="shared" si="6"/>
        <v>25</v>
      </c>
      <c r="I36" s="149">
        <f t="shared" si="0"/>
        <v>20</v>
      </c>
      <c r="J36" s="149">
        <f t="shared" si="7"/>
        <v>18.75</v>
      </c>
      <c r="K36" s="149">
        <f t="shared" si="11"/>
        <v>25</v>
      </c>
      <c r="L36" s="149">
        <f t="shared" si="11"/>
        <v>20</v>
      </c>
      <c r="M36" s="149">
        <f t="shared" si="11"/>
        <v>18.75</v>
      </c>
      <c r="N36" s="149">
        <f t="shared" si="2"/>
        <v>15</v>
      </c>
      <c r="O36" s="149">
        <f t="shared" si="12"/>
        <v>20</v>
      </c>
      <c r="P36" s="149">
        <f t="shared" si="12"/>
        <v>18.75</v>
      </c>
      <c r="Q36" s="149">
        <f t="shared" si="10"/>
        <v>18.75</v>
      </c>
    </row>
    <row r="37" spans="2:17" ht="15" customHeight="1" x14ac:dyDescent="0.2">
      <c r="B37" s="25">
        <v>6108</v>
      </c>
      <c r="C37" s="20">
        <v>25</v>
      </c>
      <c r="D37" s="21">
        <v>5</v>
      </c>
      <c r="E37" s="22">
        <f t="shared" si="3"/>
        <v>30</v>
      </c>
      <c r="F37" s="148">
        <f t="shared" si="4"/>
        <v>15</v>
      </c>
      <c r="G37" s="149">
        <f t="shared" si="5"/>
        <v>20</v>
      </c>
      <c r="H37" s="149">
        <f t="shared" si="6"/>
        <v>25</v>
      </c>
      <c r="I37" s="149">
        <f t="shared" si="0"/>
        <v>20</v>
      </c>
      <c r="J37" s="149">
        <f t="shared" si="7"/>
        <v>18.75</v>
      </c>
      <c r="K37" s="149">
        <f t="shared" si="11"/>
        <v>25</v>
      </c>
      <c r="L37" s="149">
        <f t="shared" si="11"/>
        <v>20</v>
      </c>
      <c r="M37" s="149">
        <f t="shared" si="11"/>
        <v>18.75</v>
      </c>
      <c r="N37" s="149">
        <f t="shared" si="2"/>
        <v>15</v>
      </c>
      <c r="O37" s="149">
        <f t="shared" si="12"/>
        <v>20</v>
      </c>
      <c r="P37" s="149">
        <f t="shared" si="12"/>
        <v>18.75</v>
      </c>
      <c r="Q37" s="149">
        <f t="shared" si="10"/>
        <v>18.75</v>
      </c>
    </row>
    <row r="38" spans="2:17" ht="15" customHeight="1" thickBot="1" x14ac:dyDescent="0.25">
      <c r="B38" s="26">
        <v>6109</v>
      </c>
      <c r="C38" s="27">
        <v>20</v>
      </c>
      <c r="D38" s="28">
        <v>5</v>
      </c>
      <c r="E38" s="29">
        <f t="shared" si="3"/>
        <v>25</v>
      </c>
      <c r="F38" s="152">
        <f t="shared" si="4"/>
        <v>12</v>
      </c>
      <c r="G38" s="153">
        <f t="shared" si="5"/>
        <v>16</v>
      </c>
      <c r="H38" s="153">
        <f t="shared" si="6"/>
        <v>20</v>
      </c>
      <c r="I38" s="153">
        <f t="shared" si="0"/>
        <v>16</v>
      </c>
      <c r="J38" s="153">
        <f t="shared" si="7"/>
        <v>15</v>
      </c>
      <c r="K38" s="153">
        <f t="shared" si="11"/>
        <v>20</v>
      </c>
      <c r="L38" s="153">
        <f t="shared" si="11"/>
        <v>16</v>
      </c>
      <c r="M38" s="153">
        <f t="shared" si="11"/>
        <v>15</v>
      </c>
      <c r="N38" s="153">
        <f t="shared" si="2"/>
        <v>12</v>
      </c>
      <c r="O38" s="153">
        <f t="shared" si="12"/>
        <v>16</v>
      </c>
      <c r="P38" s="153">
        <f t="shared" si="12"/>
        <v>15</v>
      </c>
      <c r="Q38" s="153">
        <f t="shared" si="10"/>
        <v>15</v>
      </c>
    </row>
    <row r="39" spans="2:17" ht="15" customHeight="1" thickBot="1" x14ac:dyDescent="0.25">
      <c r="B39" s="1"/>
      <c r="C39" s="113">
        <f>SUM(C4:C38)</f>
        <v>772</v>
      </c>
      <c r="D39" s="133">
        <f>SUM(D4:D38)</f>
        <v>198.75</v>
      </c>
      <c r="E39" s="133">
        <f>SUM(E4:E38)</f>
        <v>970.75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2:17" ht="30.75" customHeight="1" thickBot="1" x14ac:dyDescent="0.25">
      <c r="B40" s="1" t="s">
        <v>403</v>
      </c>
      <c r="C40" s="1"/>
      <c r="D40" s="1"/>
      <c r="E40" s="1"/>
      <c r="F40" s="502" t="s">
        <v>157</v>
      </c>
      <c r="G40" s="503"/>
      <c r="H40" s="503"/>
      <c r="I40" s="503"/>
      <c r="J40" s="503"/>
      <c r="K40" s="503"/>
      <c r="L40" s="503"/>
      <c r="M40" s="503"/>
      <c r="N40" s="504"/>
      <c r="O40" s="505" t="s">
        <v>158</v>
      </c>
      <c r="P40" s="506"/>
      <c r="Q40" s="134" t="s">
        <v>381</v>
      </c>
    </row>
    <row r="41" spans="2:17" ht="45.75" thickBot="1" x14ac:dyDescent="0.25">
      <c r="B41" s="15" t="s">
        <v>376</v>
      </c>
      <c r="C41" s="17" t="s">
        <v>230</v>
      </c>
      <c r="D41" s="143" t="s">
        <v>297</v>
      </c>
      <c r="E41" s="18" t="s">
        <v>231</v>
      </c>
      <c r="F41" s="135" t="s">
        <v>159</v>
      </c>
      <c r="G41" s="136" t="s">
        <v>160</v>
      </c>
      <c r="H41" s="137" t="s">
        <v>161</v>
      </c>
      <c r="I41" s="136" t="s">
        <v>162</v>
      </c>
      <c r="J41" s="138" t="s">
        <v>292</v>
      </c>
      <c r="K41" s="137" t="s">
        <v>293</v>
      </c>
      <c r="L41" s="136" t="s">
        <v>294</v>
      </c>
      <c r="M41" s="138" t="s">
        <v>295</v>
      </c>
      <c r="N41" s="139" t="s">
        <v>296</v>
      </c>
      <c r="O41" s="140" t="s">
        <v>289</v>
      </c>
      <c r="P41" s="141" t="s">
        <v>290</v>
      </c>
      <c r="Q41" s="142" t="s">
        <v>291</v>
      </c>
    </row>
    <row r="42" spans="2:17" ht="15" customHeight="1" x14ac:dyDescent="0.25">
      <c r="B42" s="6" t="s">
        <v>195</v>
      </c>
      <c r="C42" s="2">
        <v>18</v>
      </c>
      <c r="D42" s="3">
        <v>2</v>
      </c>
      <c r="E42" s="22">
        <f t="shared" ref="E42:E83" si="13">SUM(C42:D42)</f>
        <v>20</v>
      </c>
      <c r="F42" s="144">
        <f>C42*0.6</f>
        <v>10.799999999999999</v>
      </c>
      <c r="G42" s="145">
        <f>C42*0.8</f>
        <v>14.4</v>
      </c>
      <c r="H42" s="145">
        <f>C42</f>
        <v>18</v>
      </c>
      <c r="I42" s="145">
        <f t="shared" ref="I42:I83" si="14">G42</f>
        <v>14.4</v>
      </c>
      <c r="J42" s="145">
        <f>C42*0.75</f>
        <v>13.5</v>
      </c>
      <c r="K42" s="145">
        <f t="shared" ref="K42:M43" si="15">H42</f>
        <v>18</v>
      </c>
      <c r="L42" s="145">
        <f t="shared" si="15"/>
        <v>14.4</v>
      </c>
      <c r="M42" s="145">
        <f t="shared" si="15"/>
        <v>13.5</v>
      </c>
      <c r="N42" s="145">
        <f t="shared" ref="N42:N83" si="16">F42</f>
        <v>10.799999999999999</v>
      </c>
      <c r="O42" s="145">
        <f>L42</f>
        <v>14.4</v>
      </c>
      <c r="P42" s="145">
        <f>M42</f>
        <v>13.5</v>
      </c>
      <c r="Q42" s="145">
        <f>P42</f>
        <v>13.5</v>
      </c>
    </row>
    <row r="43" spans="2:17" ht="15" customHeight="1" x14ac:dyDescent="0.25">
      <c r="B43" s="6" t="s">
        <v>196</v>
      </c>
      <c r="C43" s="2">
        <v>18</v>
      </c>
      <c r="D43" s="3">
        <v>2</v>
      </c>
      <c r="E43" s="22">
        <f t="shared" si="13"/>
        <v>20</v>
      </c>
      <c r="F43" s="148">
        <f>C43*0.6</f>
        <v>10.799999999999999</v>
      </c>
      <c r="G43" s="149">
        <f>C43*0.8</f>
        <v>14.4</v>
      </c>
      <c r="H43" s="149">
        <f>C43</f>
        <v>18</v>
      </c>
      <c r="I43" s="149">
        <f t="shared" si="14"/>
        <v>14.4</v>
      </c>
      <c r="J43" s="149">
        <f>C43*0.75</f>
        <v>13.5</v>
      </c>
      <c r="K43" s="149">
        <f t="shared" si="15"/>
        <v>18</v>
      </c>
      <c r="L43" s="149">
        <f t="shared" si="15"/>
        <v>14.4</v>
      </c>
      <c r="M43" s="149">
        <f t="shared" si="15"/>
        <v>13.5</v>
      </c>
      <c r="N43" s="149">
        <f t="shared" si="16"/>
        <v>10.799999999999999</v>
      </c>
      <c r="O43" s="149">
        <f>L43</f>
        <v>14.4</v>
      </c>
      <c r="P43" s="149">
        <f>M43</f>
        <v>13.5</v>
      </c>
      <c r="Q43" s="149">
        <f>P43</f>
        <v>13.5</v>
      </c>
    </row>
    <row r="44" spans="2:17" ht="15" customHeight="1" x14ac:dyDescent="0.25">
      <c r="B44" s="6" t="s">
        <v>197</v>
      </c>
      <c r="C44" s="2">
        <v>18</v>
      </c>
      <c r="D44" s="3">
        <v>2</v>
      </c>
      <c r="E44" s="22">
        <f t="shared" si="13"/>
        <v>20</v>
      </c>
      <c r="F44" s="148">
        <f t="shared" ref="F44:F83" si="17">C44*0.6</f>
        <v>10.799999999999999</v>
      </c>
      <c r="G44" s="149">
        <f t="shared" ref="G44:G83" si="18">C44*0.8</f>
        <v>14.4</v>
      </c>
      <c r="H44" s="149">
        <f t="shared" ref="H44:H83" si="19">C44</f>
        <v>18</v>
      </c>
      <c r="I44" s="149">
        <f t="shared" si="14"/>
        <v>14.4</v>
      </c>
      <c r="J44" s="149">
        <f t="shared" ref="J44:J83" si="20">C44*0.75</f>
        <v>13.5</v>
      </c>
      <c r="K44" s="149">
        <f t="shared" ref="K44:M59" si="21">H44</f>
        <v>18</v>
      </c>
      <c r="L44" s="149">
        <f t="shared" si="21"/>
        <v>14.4</v>
      </c>
      <c r="M44" s="149">
        <f t="shared" si="21"/>
        <v>13.5</v>
      </c>
      <c r="N44" s="149">
        <f t="shared" si="16"/>
        <v>10.799999999999999</v>
      </c>
      <c r="O44" s="149">
        <f t="shared" ref="O44:P59" si="22">L44</f>
        <v>14.4</v>
      </c>
      <c r="P44" s="149">
        <f t="shared" si="22"/>
        <v>13.5</v>
      </c>
      <c r="Q44" s="149">
        <f t="shared" ref="Q44:Q83" si="23">P44</f>
        <v>13.5</v>
      </c>
    </row>
    <row r="45" spans="2:17" ht="15" customHeight="1" x14ac:dyDescent="0.25">
      <c r="B45" s="6" t="s">
        <v>198</v>
      </c>
      <c r="C45" s="2">
        <v>12</v>
      </c>
      <c r="D45" s="3">
        <v>3</v>
      </c>
      <c r="E45" s="22">
        <f t="shared" si="13"/>
        <v>15</v>
      </c>
      <c r="F45" s="148">
        <f t="shared" si="17"/>
        <v>7.1999999999999993</v>
      </c>
      <c r="G45" s="149">
        <f t="shared" si="18"/>
        <v>9.6000000000000014</v>
      </c>
      <c r="H45" s="149">
        <f t="shared" si="19"/>
        <v>12</v>
      </c>
      <c r="I45" s="149">
        <f t="shared" si="14"/>
        <v>9.6000000000000014</v>
      </c>
      <c r="J45" s="149">
        <f t="shared" si="20"/>
        <v>9</v>
      </c>
      <c r="K45" s="149">
        <f t="shared" si="21"/>
        <v>12</v>
      </c>
      <c r="L45" s="149">
        <f t="shared" si="21"/>
        <v>9.6000000000000014</v>
      </c>
      <c r="M45" s="149">
        <f t="shared" si="21"/>
        <v>9</v>
      </c>
      <c r="N45" s="149">
        <f t="shared" si="16"/>
        <v>7.1999999999999993</v>
      </c>
      <c r="O45" s="149">
        <f t="shared" si="22"/>
        <v>9.6000000000000014</v>
      </c>
      <c r="P45" s="149">
        <f t="shared" si="22"/>
        <v>9</v>
      </c>
      <c r="Q45" s="149">
        <f t="shared" si="23"/>
        <v>9</v>
      </c>
    </row>
    <row r="46" spans="2:17" ht="15" customHeight="1" x14ac:dyDescent="0.25">
      <c r="B46" s="6" t="s">
        <v>199</v>
      </c>
      <c r="C46" s="2">
        <v>18</v>
      </c>
      <c r="D46" s="3">
        <v>2</v>
      </c>
      <c r="E46" s="22">
        <f t="shared" si="13"/>
        <v>20</v>
      </c>
      <c r="F46" s="148">
        <f t="shared" si="17"/>
        <v>10.799999999999999</v>
      </c>
      <c r="G46" s="149">
        <f t="shared" si="18"/>
        <v>14.4</v>
      </c>
      <c r="H46" s="149">
        <f t="shared" si="19"/>
        <v>18</v>
      </c>
      <c r="I46" s="149">
        <f t="shared" si="14"/>
        <v>14.4</v>
      </c>
      <c r="J46" s="149">
        <f t="shared" si="20"/>
        <v>13.5</v>
      </c>
      <c r="K46" s="149">
        <f t="shared" si="21"/>
        <v>18</v>
      </c>
      <c r="L46" s="149">
        <f t="shared" si="21"/>
        <v>14.4</v>
      </c>
      <c r="M46" s="149">
        <f t="shared" si="21"/>
        <v>13.5</v>
      </c>
      <c r="N46" s="149">
        <f t="shared" si="16"/>
        <v>10.799999999999999</v>
      </c>
      <c r="O46" s="149">
        <f t="shared" si="22"/>
        <v>14.4</v>
      </c>
      <c r="P46" s="149">
        <f t="shared" si="22"/>
        <v>13.5</v>
      </c>
      <c r="Q46" s="149">
        <f t="shared" si="23"/>
        <v>13.5</v>
      </c>
    </row>
    <row r="47" spans="2:17" ht="15" customHeight="1" x14ac:dyDescent="0.25">
      <c r="B47" s="6" t="s">
        <v>200</v>
      </c>
      <c r="C47" s="2">
        <v>30</v>
      </c>
      <c r="D47" s="3">
        <v>5</v>
      </c>
      <c r="E47" s="22">
        <f t="shared" si="13"/>
        <v>35</v>
      </c>
      <c r="F47" s="148">
        <f t="shared" si="17"/>
        <v>18</v>
      </c>
      <c r="G47" s="149">
        <f t="shared" si="18"/>
        <v>24</v>
      </c>
      <c r="H47" s="149">
        <f t="shared" si="19"/>
        <v>30</v>
      </c>
      <c r="I47" s="149">
        <f t="shared" si="14"/>
        <v>24</v>
      </c>
      <c r="J47" s="149">
        <f t="shared" si="20"/>
        <v>22.5</v>
      </c>
      <c r="K47" s="149">
        <f t="shared" si="21"/>
        <v>30</v>
      </c>
      <c r="L47" s="149">
        <f t="shared" si="21"/>
        <v>24</v>
      </c>
      <c r="M47" s="149">
        <f t="shared" si="21"/>
        <v>22.5</v>
      </c>
      <c r="N47" s="149">
        <f t="shared" si="16"/>
        <v>18</v>
      </c>
      <c r="O47" s="149">
        <f t="shared" si="22"/>
        <v>24</v>
      </c>
      <c r="P47" s="149">
        <f t="shared" si="22"/>
        <v>22.5</v>
      </c>
      <c r="Q47" s="149">
        <f t="shared" si="23"/>
        <v>22.5</v>
      </c>
    </row>
    <row r="48" spans="2:17" ht="15" customHeight="1" x14ac:dyDescent="0.25">
      <c r="B48" s="9" t="s">
        <v>201</v>
      </c>
      <c r="C48" s="2">
        <v>24</v>
      </c>
      <c r="D48" s="3">
        <v>2</v>
      </c>
      <c r="E48" s="22">
        <f t="shared" si="13"/>
        <v>26</v>
      </c>
      <c r="F48" s="148">
        <f t="shared" si="17"/>
        <v>14.399999999999999</v>
      </c>
      <c r="G48" s="149">
        <f t="shared" si="18"/>
        <v>19.200000000000003</v>
      </c>
      <c r="H48" s="149">
        <f t="shared" si="19"/>
        <v>24</v>
      </c>
      <c r="I48" s="149">
        <f t="shared" si="14"/>
        <v>19.200000000000003</v>
      </c>
      <c r="J48" s="149">
        <f t="shared" si="20"/>
        <v>18</v>
      </c>
      <c r="K48" s="149">
        <f t="shared" si="21"/>
        <v>24</v>
      </c>
      <c r="L48" s="149">
        <f t="shared" si="21"/>
        <v>19.200000000000003</v>
      </c>
      <c r="M48" s="149">
        <f t="shared" si="21"/>
        <v>18</v>
      </c>
      <c r="N48" s="149">
        <f t="shared" si="16"/>
        <v>14.399999999999999</v>
      </c>
      <c r="O48" s="149">
        <f t="shared" si="22"/>
        <v>19.200000000000003</v>
      </c>
      <c r="P48" s="149">
        <f t="shared" si="22"/>
        <v>18</v>
      </c>
      <c r="Q48" s="149">
        <f t="shared" si="23"/>
        <v>18</v>
      </c>
    </row>
    <row r="49" spans="2:17" ht="15" customHeight="1" x14ac:dyDescent="0.25">
      <c r="B49" s="9" t="s">
        <v>202</v>
      </c>
      <c r="C49" s="2">
        <v>15</v>
      </c>
      <c r="D49" s="3">
        <v>2</v>
      </c>
      <c r="E49" s="22">
        <f t="shared" si="13"/>
        <v>17</v>
      </c>
      <c r="F49" s="148">
        <f t="shared" si="17"/>
        <v>9</v>
      </c>
      <c r="G49" s="149">
        <f t="shared" si="18"/>
        <v>12</v>
      </c>
      <c r="H49" s="149">
        <f t="shared" si="19"/>
        <v>15</v>
      </c>
      <c r="I49" s="149">
        <f t="shared" si="14"/>
        <v>12</v>
      </c>
      <c r="J49" s="149">
        <f t="shared" si="20"/>
        <v>11.25</v>
      </c>
      <c r="K49" s="149">
        <f t="shared" si="21"/>
        <v>15</v>
      </c>
      <c r="L49" s="149">
        <f t="shared" si="21"/>
        <v>12</v>
      </c>
      <c r="M49" s="149">
        <f t="shared" si="21"/>
        <v>11.25</v>
      </c>
      <c r="N49" s="149">
        <f t="shared" si="16"/>
        <v>9</v>
      </c>
      <c r="O49" s="149">
        <f t="shared" si="22"/>
        <v>12</v>
      </c>
      <c r="P49" s="149">
        <f t="shared" si="22"/>
        <v>11.25</v>
      </c>
      <c r="Q49" s="149">
        <f t="shared" si="23"/>
        <v>11.25</v>
      </c>
    </row>
    <row r="50" spans="2:17" ht="15" customHeight="1" x14ac:dyDescent="0.25">
      <c r="B50" s="9" t="s">
        <v>203</v>
      </c>
      <c r="C50" s="2">
        <v>24</v>
      </c>
      <c r="D50" s="3">
        <v>3</v>
      </c>
      <c r="E50" s="22">
        <f t="shared" si="13"/>
        <v>27</v>
      </c>
      <c r="F50" s="148">
        <f t="shared" si="17"/>
        <v>14.399999999999999</v>
      </c>
      <c r="G50" s="149">
        <f t="shared" si="18"/>
        <v>19.200000000000003</v>
      </c>
      <c r="H50" s="149">
        <f t="shared" si="19"/>
        <v>24</v>
      </c>
      <c r="I50" s="149">
        <f t="shared" si="14"/>
        <v>19.200000000000003</v>
      </c>
      <c r="J50" s="149">
        <f t="shared" si="20"/>
        <v>18</v>
      </c>
      <c r="K50" s="149">
        <f t="shared" si="21"/>
        <v>24</v>
      </c>
      <c r="L50" s="149">
        <f t="shared" si="21"/>
        <v>19.200000000000003</v>
      </c>
      <c r="M50" s="149">
        <f t="shared" si="21"/>
        <v>18</v>
      </c>
      <c r="N50" s="149">
        <f t="shared" si="16"/>
        <v>14.399999999999999</v>
      </c>
      <c r="O50" s="149">
        <f t="shared" si="22"/>
        <v>19.200000000000003</v>
      </c>
      <c r="P50" s="149">
        <f t="shared" si="22"/>
        <v>18</v>
      </c>
      <c r="Q50" s="149">
        <f t="shared" si="23"/>
        <v>18</v>
      </c>
    </row>
    <row r="51" spans="2:17" ht="15" customHeight="1" x14ac:dyDescent="0.25">
      <c r="B51" s="9" t="s">
        <v>204</v>
      </c>
      <c r="C51" s="2">
        <v>21</v>
      </c>
      <c r="D51" s="3">
        <v>2</v>
      </c>
      <c r="E51" s="22">
        <f t="shared" si="13"/>
        <v>23</v>
      </c>
      <c r="F51" s="148">
        <f t="shared" si="17"/>
        <v>12.6</v>
      </c>
      <c r="G51" s="149">
        <f t="shared" si="18"/>
        <v>16.8</v>
      </c>
      <c r="H51" s="149">
        <f t="shared" si="19"/>
        <v>21</v>
      </c>
      <c r="I51" s="149">
        <f t="shared" si="14"/>
        <v>16.8</v>
      </c>
      <c r="J51" s="149">
        <f t="shared" si="20"/>
        <v>15.75</v>
      </c>
      <c r="K51" s="149">
        <f t="shared" si="21"/>
        <v>21</v>
      </c>
      <c r="L51" s="149">
        <f t="shared" si="21"/>
        <v>16.8</v>
      </c>
      <c r="M51" s="149">
        <f t="shared" si="21"/>
        <v>15.75</v>
      </c>
      <c r="N51" s="149">
        <f t="shared" si="16"/>
        <v>12.6</v>
      </c>
      <c r="O51" s="149">
        <f t="shared" si="22"/>
        <v>16.8</v>
      </c>
      <c r="P51" s="149">
        <f t="shared" si="22"/>
        <v>15.75</v>
      </c>
      <c r="Q51" s="149">
        <f t="shared" si="23"/>
        <v>15.75</v>
      </c>
    </row>
    <row r="52" spans="2:17" ht="15" customHeight="1" x14ac:dyDescent="0.25">
      <c r="B52" s="10" t="s">
        <v>205</v>
      </c>
      <c r="C52" s="2">
        <v>21</v>
      </c>
      <c r="D52" s="3">
        <v>3</v>
      </c>
      <c r="E52" s="22">
        <f t="shared" si="13"/>
        <v>24</v>
      </c>
      <c r="F52" s="148">
        <f t="shared" si="17"/>
        <v>12.6</v>
      </c>
      <c r="G52" s="149">
        <f t="shared" si="18"/>
        <v>16.8</v>
      </c>
      <c r="H52" s="149">
        <f t="shared" si="19"/>
        <v>21</v>
      </c>
      <c r="I52" s="149">
        <f t="shared" si="14"/>
        <v>16.8</v>
      </c>
      <c r="J52" s="149">
        <f t="shared" si="20"/>
        <v>15.75</v>
      </c>
      <c r="K52" s="149">
        <f t="shared" si="21"/>
        <v>21</v>
      </c>
      <c r="L52" s="149">
        <f t="shared" si="21"/>
        <v>16.8</v>
      </c>
      <c r="M52" s="149">
        <f t="shared" si="21"/>
        <v>15.75</v>
      </c>
      <c r="N52" s="149">
        <f t="shared" si="16"/>
        <v>12.6</v>
      </c>
      <c r="O52" s="149">
        <f t="shared" si="22"/>
        <v>16.8</v>
      </c>
      <c r="P52" s="149">
        <f t="shared" si="22"/>
        <v>15.75</v>
      </c>
      <c r="Q52" s="149">
        <f t="shared" si="23"/>
        <v>15.75</v>
      </c>
    </row>
    <row r="53" spans="2:17" ht="15" customHeight="1" x14ac:dyDescent="0.25">
      <c r="B53" s="10" t="s">
        <v>21</v>
      </c>
      <c r="C53" s="2">
        <v>27</v>
      </c>
      <c r="D53" s="3">
        <v>3</v>
      </c>
      <c r="E53" s="22">
        <f t="shared" si="13"/>
        <v>30</v>
      </c>
      <c r="F53" s="148">
        <f t="shared" si="17"/>
        <v>16.2</v>
      </c>
      <c r="G53" s="149">
        <f t="shared" si="18"/>
        <v>21.6</v>
      </c>
      <c r="H53" s="149">
        <f t="shared" si="19"/>
        <v>27</v>
      </c>
      <c r="I53" s="149">
        <f t="shared" si="14"/>
        <v>21.6</v>
      </c>
      <c r="J53" s="149">
        <f t="shared" si="20"/>
        <v>20.25</v>
      </c>
      <c r="K53" s="149">
        <f t="shared" si="21"/>
        <v>27</v>
      </c>
      <c r="L53" s="149">
        <f t="shared" si="21"/>
        <v>21.6</v>
      </c>
      <c r="M53" s="149">
        <f t="shared" si="21"/>
        <v>20.25</v>
      </c>
      <c r="N53" s="149">
        <f t="shared" si="16"/>
        <v>16.2</v>
      </c>
      <c r="O53" s="149">
        <f t="shared" si="22"/>
        <v>21.6</v>
      </c>
      <c r="P53" s="149">
        <f t="shared" si="22"/>
        <v>20.25</v>
      </c>
      <c r="Q53" s="149">
        <f t="shared" si="23"/>
        <v>20.25</v>
      </c>
    </row>
    <row r="54" spans="2:17" ht="15" customHeight="1" x14ac:dyDescent="0.25">
      <c r="B54" s="10" t="s">
        <v>22</v>
      </c>
      <c r="C54" s="2">
        <v>15</v>
      </c>
      <c r="D54" s="3">
        <v>3</v>
      </c>
      <c r="E54" s="22">
        <f t="shared" si="13"/>
        <v>18</v>
      </c>
      <c r="F54" s="148">
        <f t="shared" si="17"/>
        <v>9</v>
      </c>
      <c r="G54" s="149">
        <f t="shared" si="18"/>
        <v>12</v>
      </c>
      <c r="H54" s="149">
        <f t="shared" si="19"/>
        <v>15</v>
      </c>
      <c r="I54" s="149">
        <f t="shared" si="14"/>
        <v>12</v>
      </c>
      <c r="J54" s="149">
        <f t="shared" si="20"/>
        <v>11.25</v>
      </c>
      <c r="K54" s="149">
        <f t="shared" si="21"/>
        <v>15</v>
      </c>
      <c r="L54" s="149">
        <f t="shared" si="21"/>
        <v>12</v>
      </c>
      <c r="M54" s="149">
        <f t="shared" si="21"/>
        <v>11.25</v>
      </c>
      <c r="N54" s="149">
        <f t="shared" si="16"/>
        <v>9</v>
      </c>
      <c r="O54" s="149">
        <f t="shared" si="22"/>
        <v>12</v>
      </c>
      <c r="P54" s="149">
        <f t="shared" si="22"/>
        <v>11.25</v>
      </c>
      <c r="Q54" s="149">
        <f t="shared" si="23"/>
        <v>11.25</v>
      </c>
    </row>
    <row r="55" spans="2:17" ht="15" customHeight="1" x14ac:dyDescent="0.25">
      <c r="B55" s="10" t="s">
        <v>23</v>
      </c>
      <c r="C55" s="2">
        <v>24</v>
      </c>
      <c r="D55" s="3">
        <v>3</v>
      </c>
      <c r="E55" s="22">
        <f t="shared" si="13"/>
        <v>27</v>
      </c>
      <c r="F55" s="148">
        <f t="shared" si="17"/>
        <v>14.399999999999999</v>
      </c>
      <c r="G55" s="149">
        <f t="shared" si="18"/>
        <v>19.200000000000003</v>
      </c>
      <c r="H55" s="149">
        <f t="shared" si="19"/>
        <v>24</v>
      </c>
      <c r="I55" s="149">
        <f t="shared" si="14"/>
        <v>19.200000000000003</v>
      </c>
      <c r="J55" s="149">
        <f t="shared" si="20"/>
        <v>18</v>
      </c>
      <c r="K55" s="149">
        <f t="shared" si="21"/>
        <v>24</v>
      </c>
      <c r="L55" s="149">
        <f t="shared" si="21"/>
        <v>19.200000000000003</v>
      </c>
      <c r="M55" s="149">
        <f t="shared" si="21"/>
        <v>18</v>
      </c>
      <c r="N55" s="149">
        <f t="shared" si="16"/>
        <v>14.399999999999999</v>
      </c>
      <c r="O55" s="149">
        <f t="shared" si="22"/>
        <v>19.200000000000003</v>
      </c>
      <c r="P55" s="149">
        <f t="shared" si="22"/>
        <v>18</v>
      </c>
      <c r="Q55" s="149">
        <f t="shared" si="23"/>
        <v>18</v>
      </c>
    </row>
    <row r="56" spans="2:17" ht="15" customHeight="1" x14ac:dyDescent="0.25">
      <c r="B56" s="10" t="s">
        <v>24</v>
      </c>
      <c r="C56" s="2">
        <v>21</v>
      </c>
      <c r="D56" s="3">
        <v>3</v>
      </c>
      <c r="E56" s="22">
        <f t="shared" si="13"/>
        <v>24</v>
      </c>
      <c r="F56" s="148">
        <f t="shared" si="17"/>
        <v>12.6</v>
      </c>
      <c r="G56" s="149">
        <f t="shared" si="18"/>
        <v>16.8</v>
      </c>
      <c r="H56" s="149">
        <f t="shared" si="19"/>
        <v>21</v>
      </c>
      <c r="I56" s="149">
        <f t="shared" si="14"/>
        <v>16.8</v>
      </c>
      <c r="J56" s="149">
        <f t="shared" si="20"/>
        <v>15.75</v>
      </c>
      <c r="K56" s="149">
        <f t="shared" si="21"/>
        <v>21</v>
      </c>
      <c r="L56" s="149">
        <f t="shared" si="21"/>
        <v>16.8</v>
      </c>
      <c r="M56" s="149">
        <f t="shared" si="21"/>
        <v>15.75</v>
      </c>
      <c r="N56" s="149">
        <f t="shared" si="16"/>
        <v>12.6</v>
      </c>
      <c r="O56" s="149">
        <f t="shared" si="22"/>
        <v>16.8</v>
      </c>
      <c r="P56" s="149">
        <f t="shared" si="22"/>
        <v>15.75</v>
      </c>
      <c r="Q56" s="149">
        <f t="shared" si="23"/>
        <v>15.75</v>
      </c>
    </row>
    <row r="57" spans="2:17" ht="15" customHeight="1" x14ac:dyDescent="0.25">
      <c r="B57" s="10" t="s">
        <v>25</v>
      </c>
      <c r="C57" s="2">
        <v>36</v>
      </c>
      <c r="D57" s="3">
        <v>5</v>
      </c>
      <c r="E57" s="22">
        <f t="shared" si="13"/>
        <v>41</v>
      </c>
      <c r="F57" s="148">
        <f t="shared" si="17"/>
        <v>21.599999999999998</v>
      </c>
      <c r="G57" s="149">
        <f t="shared" si="18"/>
        <v>28.8</v>
      </c>
      <c r="H57" s="149">
        <f t="shared" si="19"/>
        <v>36</v>
      </c>
      <c r="I57" s="149">
        <f t="shared" si="14"/>
        <v>28.8</v>
      </c>
      <c r="J57" s="149">
        <f t="shared" si="20"/>
        <v>27</v>
      </c>
      <c r="K57" s="149">
        <f t="shared" si="21"/>
        <v>36</v>
      </c>
      <c r="L57" s="149">
        <f t="shared" si="21"/>
        <v>28.8</v>
      </c>
      <c r="M57" s="149">
        <f t="shared" si="21"/>
        <v>27</v>
      </c>
      <c r="N57" s="149">
        <f t="shared" si="16"/>
        <v>21.599999999999998</v>
      </c>
      <c r="O57" s="149">
        <f t="shared" si="22"/>
        <v>28.8</v>
      </c>
      <c r="P57" s="149">
        <f t="shared" si="22"/>
        <v>27</v>
      </c>
      <c r="Q57" s="149">
        <f t="shared" si="23"/>
        <v>27</v>
      </c>
    </row>
    <row r="58" spans="2:17" ht="15" customHeight="1" x14ac:dyDescent="0.25">
      <c r="B58" s="10" t="s">
        <v>26</v>
      </c>
      <c r="C58" s="2">
        <v>18</v>
      </c>
      <c r="D58" s="3">
        <v>4</v>
      </c>
      <c r="E58" s="22">
        <f t="shared" si="13"/>
        <v>22</v>
      </c>
      <c r="F58" s="148">
        <f t="shared" si="17"/>
        <v>10.799999999999999</v>
      </c>
      <c r="G58" s="149">
        <f t="shared" si="18"/>
        <v>14.4</v>
      </c>
      <c r="H58" s="149">
        <f t="shared" si="19"/>
        <v>18</v>
      </c>
      <c r="I58" s="149">
        <f t="shared" si="14"/>
        <v>14.4</v>
      </c>
      <c r="J58" s="149">
        <f t="shared" si="20"/>
        <v>13.5</v>
      </c>
      <c r="K58" s="149">
        <f t="shared" si="21"/>
        <v>18</v>
      </c>
      <c r="L58" s="149">
        <f t="shared" si="21"/>
        <v>14.4</v>
      </c>
      <c r="M58" s="149">
        <f t="shared" si="21"/>
        <v>13.5</v>
      </c>
      <c r="N58" s="149">
        <f t="shared" si="16"/>
        <v>10.799999999999999</v>
      </c>
      <c r="O58" s="149">
        <f t="shared" si="22"/>
        <v>14.4</v>
      </c>
      <c r="P58" s="149">
        <f t="shared" si="22"/>
        <v>13.5</v>
      </c>
      <c r="Q58" s="149">
        <f t="shared" si="23"/>
        <v>13.5</v>
      </c>
    </row>
    <row r="59" spans="2:17" ht="15" customHeight="1" x14ac:dyDescent="0.25">
      <c r="B59" s="10" t="s">
        <v>27</v>
      </c>
      <c r="C59" s="2">
        <v>18</v>
      </c>
      <c r="D59" s="3">
        <v>2</v>
      </c>
      <c r="E59" s="22">
        <f t="shared" si="13"/>
        <v>20</v>
      </c>
      <c r="F59" s="148">
        <f t="shared" si="17"/>
        <v>10.799999999999999</v>
      </c>
      <c r="G59" s="149">
        <f t="shared" si="18"/>
        <v>14.4</v>
      </c>
      <c r="H59" s="149">
        <f t="shared" si="19"/>
        <v>18</v>
      </c>
      <c r="I59" s="149">
        <f t="shared" si="14"/>
        <v>14.4</v>
      </c>
      <c r="J59" s="149">
        <f t="shared" si="20"/>
        <v>13.5</v>
      </c>
      <c r="K59" s="149">
        <f t="shared" si="21"/>
        <v>18</v>
      </c>
      <c r="L59" s="149">
        <f t="shared" si="21"/>
        <v>14.4</v>
      </c>
      <c r="M59" s="149">
        <f t="shared" si="21"/>
        <v>13.5</v>
      </c>
      <c r="N59" s="149">
        <f t="shared" si="16"/>
        <v>10.799999999999999</v>
      </c>
      <c r="O59" s="149">
        <f t="shared" si="22"/>
        <v>14.4</v>
      </c>
      <c r="P59" s="149">
        <f t="shared" si="22"/>
        <v>13.5</v>
      </c>
      <c r="Q59" s="149">
        <f t="shared" si="23"/>
        <v>13.5</v>
      </c>
    </row>
    <row r="60" spans="2:17" ht="15" customHeight="1" x14ac:dyDescent="0.25">
      <c r="B60" s="10" t="s">
        <v>28</v>
      </c>
      <c r="C60" s="2">
        <v>18</v>
      </c>
      <c r="D60" s="3">
        <v>2</v>
      </c>
      <c r="E60" s="22">
        <f t="shared" si="13"/>
        <v>20</v>
      </c>
      <c r="F60" s="148">
        <f t="shared" si="17"/>
        <v>10.799999999999999</v>
      </c>
      <c r="G60" s="149">
        <f t="shared" si="18"/>
        <v>14.4</v>
      </c>
      <c r="H60" s="149">
        <f t="shared" si="19"/>
        <v>18</v>
      </c>
      <c r="I60" s="149">
        <f t="shared" si="14"/>
        <v>14.4</v>
      </c>
      <c r="J60" s="149">
        <f t="shared" si="20"/>
        <v>13.5</v>
      </c>
      <c r="K60" s="149">
        <f t="shared" ref="K60:M83" si="24">H60</f>
        <v>18</v>
      </c>
      <c r="L60" s="149">
        <f t="shared" si="24"/>
        <v>14.4</v>
      </c>
      <c r="M60" s="149">
        <f t="shared" si="24"/>
        <v>13.5</v>
      </c>
      <c r="N60" s="149">
        <f t="shared" si="16"/>
        <v>10.799999999999999</v>
      </c>
      <c r="O60" s="149">
        <f t="shared" ref="O60:P83" si="25">L60</f>
        <v>14.4</v>
      </c>
      <c r="P60" s="149">
        <f t="shared" si="25"/>
        <v>13.5</v>
      </c>
      <c r="Q60" s="149">
        <f t="shared" si="23"/>
        <v>13.5</v>
      </c>
    </row>
    <row r="61" spans="2:17" ht="15" customHeight="1" x14ac:dyDescent="0.25">
      <c r="B61" s="10" t="s">
        <v>29</v>
      </c>
      <c r="C61" s="2">
        <v>24</v>
      </c>
      <c r="D61" s="3">
        <v>3</v>
      </c>
      <c r="E61" s="22">
        <f t="shared" si="13"/>
        <v>27</v>
      </c>
      <c r="F61" s="148">
        <f t="shared" si="17"/>
        <v>14.399999999999999</v>
      </c>
      <c r="G61" s="149">
        <f t="shared" si="18"/>
        <v>19.200000000000003</v>
      </c>
      <c r="H61" s="149">
        <f t="shared" si="19"/>
        <v>24</v>
      </c>
      <c r="I61" s="149">
        <f t="shared" si="14"/>
        <v>19.200000000000003</v>
      </c>
      <c r="J61" s="149">
        <f t="shared" si="20"/>
        <v>18</v>
      </c>
      <c r="K61" s="149">
        <f t="shared" si="24"/>
        <v>24</v>
      </c>
      <c r="L61" s="149">
        <f t="shared" si="24"/>
        <v>19.200000000000003</v>
      </c>
      <c r="M61" s="149">
        <f t="shared" si="24"/>
        <v>18</v>
      </c>
      <c r="N61" s="149">
        <f t="shared" si="16"/>
        <v>14.399999999999999</v>
      </c>
      <c r="O61" s="149">
        <f t="shared" si="25"/>
        <v>19.200000000000003</v>
      </c>
      <c r="P61" s="149">
        <f t="shared" si="25"/>
        <v>18</v>
      </c>
      <c r="Q61" s="149">
        <f t="shared" si="23"/>
        <v>18</v>
      </c>
    </row>
    <row r="62" spans="2:17" ht="15" customHeight="1" x14ac:dyDescent="0.25">
      <c r="B62" s="10" t="s">
        <v>30</v>
      </c>
      <c r="C62" s="2">
        <v>15</v>
      </c>
      <c r="D62" s="3">
        <v>2</v>
      </c>
      <c r="E62" s="22">
        <f t="shared" si="13"/>
        <v>17</v>
      </c>
      <c r="F62" s="148">
        <f t="shared" si="17"/>
        <v>9</v>
      </c>
      <c r="G62" s="149">
        <f t="shared" si="18"/>
        <v>12</v>
      </c>
      <c r="H62" s="149">
        <f t="shared" si="19"/>
        <v>15</v>
      </c>
      <c r="I62" s="149">
        <f t="shared" si="14"/>
        <v>12</v>
      </c>
      <c r="J62" s="149">
        <f t="shared" si="20"/>
        <v>11.25</v>
      </c>
      <c r="K62" s="149">
        <f t="shared" si="24"/>
        <v>15</v>
      </c>
      <c r="L62" s="149">
        <f t="shared" si="24"/>
        <v>12</v>
      </c>
      <c r="M62" s="149">
        <f t="shared" si="24"/>
        <v>11.25</v>
      </c>
      <c r="N62" s="149">
        <f t="shared" si="16"/>
        <v>9</v>
      </c>
      <c r="O62" s="149">
        <f t="shared" si="25"/>
        <v>12</v>
      </c>
      <c r="P62" s="149">
        <f t="shared" si="25"/>
        <v>11.25</v>
      </c>
      <c r="Q62" s="149">
        <f t="shared" si="23"/>
        <v>11.25</v>
      </c>
    </row>
    <row r="63" spans="2:17" ht="15" customHeight="1" x14ac:dyDescent="0.25">
      <c r="B63" s="10" t="s">
        <v>31</v>
      </c>
      <c r="C63" s="2">
        <v>12</v>
      </c>
      <c r="D63" s="3">
        <v>3</v>
      </c>
      <c r="E63" s="22">
        <f t="shared" si="13"/>
        <v>15</v>
      </c>
      <c r="F63" s="148">
        <f t="shared" si="17"/>
        <v>7.1999999999999993</v>
      </c>
      <c r="G63" s="149">
        <f t="shared" si="18"/>
        <v>9.6000000000000014</v>
      </c>
      <c r="H63" s="149">
        <f t="shared" si="19"/>
        <v>12</v>
      </c>
      <c r="I63" s="149">
        <f t="shared" si="14"/>
        <v>9.6000000000000014</v>
      </c>
      <c r="J63" s="149">
        <f t="shared" si="20"/>
        <v>9</v>
      </c>
      <c r="K63" s="149">
        <f t="shared" si="24"/>
        <v>12</v>
      </c>
      <c r="L63" s="149">
        <f t="shared" si="24"/>
        <v>9.6000000000000014</v>
      </c>
      <c r="M63" s="149">
        <f t="shared" si="24"/>
        <v>9</v>
      </c>
      <c r="N63" s="149">
        <f t="shared" si="16"/>
        <v>7.1999999999999993</v>
      </c>
      <c r="O63" s="149">
        <f t="shared" si="25"/>
        <v>9.6000000000000014</v>
      </c>
      <c r="P63" s="149">
        <f t="shared" si="25"/>
        <v>9</v>
      </c>
      <c r="Q63" s="149">
        <f t="shared" si="23"/>
        <v>9</v>
      </c>
    </row>
    <row r="64" spans="2:17" ht="15" customHeight="1" x14ac:dyDescent="0.25">
      <c r="B64" s="10" t="s">
        <v>32</v>
      </c>
      <c r="C64" s="2">
        <v>20</v>
      </c>
      <c r="D64" s="3">
        <v>4</v>
      </c>
      <c r="E64" s="22">
        <f t="shared" si="13"/>
        <v>24</v>
      </c>
      <c r="F64" s="148">
        <f t="shared" si="17"/>
        <v>12</v>
      </c>
      <c r="G64" s="149">
        <f t="shared" si="18"/>
        <v>16</v>
      </c>
      <c r="H64" s="149">
        <f t="shared" si="19"/>
        <v>20</v>
      </c>
      <c r="I64" s="149">
        <f t="shared" si="14"/>
        <v>16</v>
      </c>
      <c r="J64" s="149">
        <f t="shared" si="20"/>
        <v>15</v>
      </c>
      <c r="K64" s="149">
        <f t="shared" si="24"/>
        <v>20</v>
      </c>
      <c r="L64" s="149">
        <f t="shared" si="24"/>
        <v>16</v>
      </c>
      <c r="M64" s="149">
        <f t="shared" si="24"/>
        <v>15</v>
      </c>
      <c r="N64" s="149">
        <f t="shared" si="16"/>
        <v>12</v>
      </c>
      <c r="O64" s="149">
        <f t="shared" si="25"/>
        <v>16</v>
      </c>
      <c r="P64" s="149">
        <f t="shared" si="25"/>
        <v>15</v>
      </c>
      <c r="Q64" s="149">
        <f t="shared" si="23"/>
        <v>15</v>
      </c>
    </row>
    <row r="65" spans="2:17" ht="15" customHeight="1" x14ac:dyDescent="0.25">
      <c r="B65" s="11" t="s">
        <v>33</v>
      </c>
      <c r="C65" s="2">
        <v>18</v>
      </c>
      <c r="D65" s="3">
        <v>2</v>
      </c>
      <c r="E65" s="22">
        <f t="shared" si="13"/>
        <v>20</v>
      </c>
      <c r="F65" s="148">
        <f t="shared" si="17"/>
        <v>10.799999999999999</v>
      </c>
      <c r="G65" s="149">
        <f t="shared" si="18"/>
        <v>14.4</v>
      </c>
      <c r="H65" s="149">
        <f t="shared" si="19"/>
        <v>18</v>
      </c>
      <c r="I65" s="149">
        <f t="shared" si="14"/>
        <v>14.4</v>
      </c>
      <c r="J65" s="149">
        <f t="shared" si="20"/>
        <v>13.5</v>
      </c>
      <c r="K65" s="149">
        <f t="shared" si="24"/>
        <v>18</v>
      </c>
      <c r="L65" s="149">
        <f t="shared" si="24"/>
        <v>14.4</v>
      </c>
      <c r="M65" s="149">
        <f t="shared" si="24"/>
        <v>13.5</v>
      </c>
      <c r="N65" s="149">
        <f t="shared" si="16"/>
        <v>10.799999999999999</v>
      </c>
      <c r="O65" s="149">
        <f t="shared" si="25"/>
        <v>14.4</v>
      </c>
      <c r="P65" s="149">
        <f t="shared" si="25"/>
        <v>13.5</v>
      </c>
      <c r="Q65" s="149">
        <f t="shared" si="23"/>
        <v>13.5</v>
      </c>
    </row>
    <row r="66" spans="2:17" ht="15" customHeight="1" x14ac:dyDescent="0.25">
      <c r="B66" s="11" t="s">
        <v>34</v>
      </c>
      <c r="C66" s="2">
        <v>21</v>
      </c>
      <c r="D66" s="3">
        <v>4</v>
      </c>
      <c r="E66" s="22">
        <f t="shared" si="13"/>
        <v>25</v>
      </c>
      <c r="F66" s="148">
        <f t="shared" si="17"/>
        <v>12.6</v>
      </c>
      <c r="G66" s="149">
        <f t="shared" si="18"/>
        <v>16.8</v>
      </c>
      <c r="H66" s="149">
        <f t="shared" si="19"/>
        <v>21</v>
      </c>
      <c r="I66" s="149">
        <f t="shared" si="14"/>
        <v>16.8</v>
      </c>
      <c r="J66" s="149">
        <f t="shared" si="20"/>
        <v>15.75</v>
      </c>
      <c r="K66" s="149">
        <f t="shared" si="24"/>
        <v>21</v>
      </c>
      <c r="L66" s="149">
        <f t="shared" si="24"/>
        <v>16.8</v>
      </c>
      <c r="M66" s="149">
        <f t="shared" si="24"/>
        <v>15.75</v>
      </c>
      <c r="N66" s="149">
        <f t="shared" si="16"/>
        <v>12.6</v>
      </c>
      <c r="O66" s="149">
        <f t="shared" si="25"/>
        <v>16.8</v>
      </c>
      <c r="P66" s="149">
        <f t="shared" si="25"/>
        <v>15.75</v>
      </c>
      <c r="Q66" s="149">
        <f t="shared" si="23"/>
        <v>15.75</v>
      </c>
    </row>
    <row r="67" spans="2:17" ht="15" customHeight="1" x14ac:dyDescent="0.25">
      <c r="B67" s="11" t="s">
        <v>35</v>
      </c>
      <c r="C67" s="2">
        <v>15</v>
      </c>
      <c r="D67" s="3">
        <v>2</v>
      </c>
      <c r="E67" s="22">
        <f t="shared" si="13"/>
        <v>17</v>
      </c>
      <c r="F67" s="148">
        <f t="shared" si="17"/>
        <v>9</v>
      </c>
      <c r="G67" s="149">
        <f t="shared" si="18"/>
        <v>12</v>
      </c>
      <c r="H67" s="149">
        <f t="shared" si="19"/>
        <v>15</v>
      </c>
      <c r="I67" s="149">
        <f t="shared" si="14"/>
        <v>12</v>
      </c>
      <c r="J67" s="149">
        <f t="shared" si="20"/>
        <v>11.25</v>
      </c>
      <c r="K67" s="149">
        <f t="shared" si="24"/>
        <v>15</v>
      </c>
      <c r="L67" s="149">
        <f t="shared" si="24"/>
        <v>12</v>
      </c>
      <c r="M67" s="149">
        <f t="shared" si="24"/>
        <v>11.25</v>
      </c>
      <c r="N67" s="149">
        <f t="shared" si="16"/>
        <v>9</v>
      </c>
      <c r="O67" s="149">
        <f t="shared" si="25"/>
        <v>12</v>
      </c>
      <c r="P67" s="149">
        <f t="shared" si="25"/>
        <v>11.25</v>
      </c>
      <c r="Q67" s="149">
        <f t="shared" si="23"/>
        <v>11.25</v>
      </c>
    </row>
    <row r="68" spans="2:17" ht="15" customHeight="1" x14ac:dyDescent="0.25">
      <c r="B68" s="11" t="s">
        <v>36</v>
      </c>
      <c r="C68" s="2">
        <v>12</v>
      </c>
      <c r="D68" s="3">
        <v>3</v>
      </c>
      <c r="E68" s="22">
        <f t="shared" si="13"/>
        <v>15</v>
      </c>
      <c r="F68" s="148">
        <f t="shared" si="17"/>
        <v>7.1999999999999993</v>
      </c>
      <c r="G68" s="149">
        <f t="shared" si="18"/>
        <v>9.6000000000000014</v>
      </c>
      <c r="H68" s="149">
        <f t="shared" si="19"/>
        <v>12</v>
      </c>
      <c r="I68" s="149">
        <f t="shared" si="14"/>
        <v>9.6000000000000014</v>
      </c>
      <c r="J68" s="149">
        <f t="shared" si="20"/>
        <v>9</v>
      </c>
      <c r="K68" s="149">
        <f t="shared" si="24"/>
        <v>12</v>
      </c>
      <c r="L68" s="149">
        <f t="shared" si="24"/>
        <v>9.6000000000000014</v>
      </c>
      <c r="M68" s="149">
        <f t="shared" si="24"/>
        <v>9</v>
      </c>
      <c r="N68" s="149">
        <f t="shared" si="16"/>
        <v>7.1999999999999993</v>
      </c>
      <c r="O68" s="149">
        <f t="shared" si="25"/>
        <v>9.6000000000000014</v>
      </c>
      <c r="P68" s="149">
        <f t="shared" si="25"/>
        <v>9</v>
      </c>
      <c r="Q68" s="149">
        <f t="shared" si="23"/>
        <v>9</v>
      </c>
    </row>
    <row r="69" spans="2:17" ht="15" customHeight="1" x14ac:dyDescent="0.25">
      <c r="B69" s="11" t="s">
        <v>173</v>
      </c>
      <c r="C69" s="2">
        <v>21</v>
      </c>
      <c r="D69" s="3">
        <v>3</v>
      </c>
      <c r="E69" s="22">
        <f t="shared" si="13"/>
        <v>24</v>
      </c>
      <c r="F69" s="148">
        <f t="shared" si="17"/>
        <v>12.6</v>
      </c>
      <c r="G69" s="149">
        <f t="shared" si="18"/>
        <v>16.8</v>
      </c>
      <c r="H69" s="149">
        <f t="shared" si="19"/>
        <v>21</v>
      </c>
      <c r="I69" s="149">
        <f t="shared" si="14"/>
        <v>16.8</v>
      </c>
      <c r="J69" s="149">
        <f t="shared" si="20"/>
        <v>15.75</v>
      </c>
      <c r="K69" s="149">
        <f t="shared" si="24"/>
        <v>21</v>
      </c>
      <c r="L69" s="149">
        <f t="shared" si="24"/>
        <v>16.8</v>
      </c>
      <c r="M69" s="149">
        <f t="shared" si="24"/>
        <v>15.75</v>
      </c>
      <c r="N69" s="149">
        <f t="shared" si="16"/>
        <v>12.6</v>
      </c>
      <c r="O69" s="149">
        <f t="shared" si="25"/>
        <v>16.8</v>
      </c>
      <c r="P69" s="149">
        <f t="shared" si="25"/>
        <v>15.75</v>
      </c>
      <c r="Q69" s="149">
        <f t="shared" si="23"/>
        <v>15.75</v>
      </c>
    </row>
    <row r="70" spans="2:17" ht="15" customHeight="1" x14ac:dyDescent="0.25">
      <c r="B70" s="11" t="s">
        <v>174</v>
      </c>
      <c r="C70" s="2">
        <v>21</v>
      </c>
      <c r="D70" s="3">
        <v>3</v>
      </c>
      <c r="E70" s="22">
        <f t="shared" si="13"/>
        <v>24</v>
      </c>
      <c r="F70" s="148">
        <f t="shared" si="17"/>
        <v>12.6</v>
      </c>
      <c r="G70" s="149">
        <f t="shared" si="18"/>
        <v>16.8</v>
      </c>
      <c r="H70" s="149">
        <f t="shared" si="19"/>
        <v>21</v>
      </c>
      <c r="I70" s="149">
        <f t="shared" si="14"/>
        <v>16.8</v>
      </c>
      <c r="J70" s="149">
        <f t="shared" si="20"/>
        <v>15.75</v>
      </c>
      <c r="K70" s="149">
        <f t="shared" si="24"/>
        <v>21</v>
      </c>
      <c r="L70" s="149">
        <f t="shared" si="24"/>
        <v>16.8</v>
      </c>
      <c r="M70" s="149">
        <f t="shared" si="24"/>
        <v>15.75</v>
      </c>
      <c r="N70" s="149">
        <f t="shared" si="16"/>
        <v>12.6</v>
      </c>
      <c r="O70" s="149">
        <f t="shared" si="25"/>
        <v>16.8</v>
      </c>
      <c r="P70" s="149">
        <f t="shared" si="25"/>
        <v>15.75</v>
      </c>
      <c r="Q70" s="149">
        <f t="shared" si="23"/>
        <v>15.75</v>
      </c>
    </row>
    <row r="71" spans="2:17" ht="15" customHeight="1" x14ac:dyDescent="0.25">
      <c r="B71" s="11" t="s">
        <v>175</v>
      </c>
      <c r="C71" s="2">
        <v>24</v>
      </c>
      <c r="D71" s="3">
        <v>3</v>
      </c>
      <c r="E71" s="22">
        <f t="shared" si="13"/>
        <v>27</v>
      </c>
      <c r="F71" s="148">
        <f t="shared" si="17"/>
        <v>14.399999999999999</v>
      </c>
      <c r="G71" s="149">
        <f t="shared" si="18"/>
        <v>19.200000000000003</v>
      </c>
      <c r="H71" s="149">
        <f t="shared" si="19"/>
        <v>24</v>
      </c>
      <c r="I71" s="149">
        <f t="shared" si="14"/>
        <v>19.200000000000003</v>
      </c>
      <c r="J71" s="149">
        <f t="shared" si="20"/>
        <v>18</v>
      </c>
      <c r="K71" s="149">
        <f t="shared" si="24"/>
        <v>24</v>
      </c>
      <c r="L71" s="149">
        <f t="shared" si="24"/>
        <v>19.200000000000003</v>
      </c>
      <c r="M71" s="149">
        <f t="shared" si="24"/>
        <v>18</v>
      </c>
      <c r="N71" s="149">
        <f t="shared" si="16"/>
        <v>14.399999999999999</v>
      </c>
      <c r="O71" s="149">
        <f t="shared" si="25"/>
        <v>19.200000000000003</v>
      </c>
      <c r="P71" s="149">
        <f t="shared" si="25"/>
        <v>18</v>
      </c>
      <c r="Q71" s="149">
        <f t="shared" si="23"/>
        <v>18</v>
      </c>
    </row>
    <row r="72" spans="2:17" ht="15" customHeight="1" x14ac:dyDescent="0.25">
      <c r="B72" s="11" t="s">
        <v>176</v>
      </c>
      <c r="C72" s="2">
        <v>12</v>
      </c>
      <c r="D72" s="3">
        <v>3</v>
      </c>
      <c r="E72" s="22">
        <f t="shared" si="13"/>
        <v>15</v>
      </c>
      <c r="F72" s="148">
        <f t="shared" si="17"/>
        <v>7.1999999999999993</v>
      </c>
      <c r="G72" s="149">
        <f t="shared" si="18"/>
        <v>9.6000000000000014</v>
      </c>
      <c r="H72" s="149">
        <f t="shared" si="19"/>
        <v>12</v>
      </c>
      <c r="I72" s="149">
        <f t="shared" si="14"/>
        <v>9.6000000000000014</v>
      </c>
      <c r="J72" s="149">
        <f t="shared" si="20"/>
        <v>9</v>
      </c>
      <c r="K72" s="149">
        <f t="shared" si="24"/>
        <v>12</v>
      </c>
      <c r="L72" s="149">
        <f t="shared" si="24"/>
        <v>9.6000000000000014</v>
      </c>
      <c r="M72" s="149">
        <f t="shared" si="24"/>
        <v>9</v>
      </c>
      <c r="N72" s="149">
        <f t="shared" si="16"/>
        <v>7.1999999999999993</v>
      </c>
      <c r="O72" s="149">
        <f t="shared" si="25"/>
        <v>9.6000000000000014</v>
      </c>
      <c r="P72" s="149">
        <f t="shared" si="25"/>
        <v>9</v>
      </c>
      <c r="Q72" s="149">
        <f t="shared" si="23"/>
        <v>9</v>
      </c>
    </row>
    <row r="73" spans="2:17" ht="15" customHeight="1" x14ac:dyDescent="0.25">
      <c r="B73" s="11" t="s">
        <v>177</v>
      </c>
      <c r="C73" s="2">
        <v>21</v>
      </c>
      <c r="D73" s="3">
        <v>3</v>
      </c>
      <c r="E73" s="22">
        <f t="shared" si="13"/>
        <v>24</v>
      </c>
      <c r="F73" s="148">
        <f t="shared" si="17"/>
        <v>12.6</v>
      </c>
      <c r="G73" s="149">
        <f t="shared" si="18"/>
        <v>16.8</v>
      </c>
      <c r="H73" s="149">
        <f t="shared" si="19"/>
        <v>21</v>
      </c>
      <c r="I73" s="149">
        <f t="shared" si="14"/>
        <v>16.8</v>
      </c>
      <c r="J73" s="149">
        <f t="shared" si="20"/>
        <v>15.75</v>
      </c>
      <c r="K73" s="149">
        <f t="shared" si="24"/>
        <v>21</v>
      </c>
      <c r="L73" s="149">
        <f t="shared" si="24"/>
        <v>16.8</v>
      </c>
      <c r="M73" s="149">
        <f t="shared" si="24"/>
        <v>15.75</v>
      </c>
      <c r="N73" s="149">
        <f t="shared" si="16"/>
        <v>12.6</v>
      </c>
      <c r="O73" s="149">
        <f t="shared" si="25"/>
        <v>16.8</v>
      </c>
      <c r="P73" s="149">
        <f t="shared" si="25"/>
        <v>15.75</v>
      </c>
      <c r="Q73" s="149">
        <f t="shared" si="23"/>
        <v>15.75</v>
      </c>
    </row>
    <row r="74" spans="2:17" ht="15" customHeight="1" x14ac:dyDescent="0.25">
      <c r="B74" s="11" t="s">
        <v>178</v>
      </c>
      <c r="C74" s="2">
        <v>15</v>
      </c>
      <c r="D74" s="3">
        <v>2</v>
      </c>
      <c r="E74" s="22">
        <f t="shared" si="13"/>
        <v>17</v>
      </c>
      <c r="F74" s="148">
        <f t="shared" si="17"/>
        <v>9</v>
      </c>
      <c r="G74" s="149">
        <f t="shared" si="18"/>
        <v>12</v>
      </c>
      <c r="H74" s="149">
        <f t="shared" si="19"/>
        <v>15</v>
      </c>
      <c r="I74" s="149">
        <f t="shared" si="14"/>
        <v>12</v>
      </c>
      <c r="J74" s="149">
        <f t="shared" si="20"/>
        <v>11.25</v>
      </c>
      <c r="K74" s="149">
        <f t="shared" si="24"/>
        <v>15</v>
      </c>
      <c r="L74" s="149">
        <f t="shared" si="24"/>
        <v>12</v>
      </c>
      <c r="M74" s="149">
        <f t="shared" si="24"/>
        <v>11.25</v>
      </c>
      <c r="N74" s="149">
        <f t="shared" si="16"/>
        <v>9</v>
      </c>
      <c r="O74" s="149">
        <f t="shared" si="25"/>
        <v>12</v>
      </c>
      <c r="P74" s="149">
        <f t="shared" si="25"/>
        <v>11.25</v>
      </c>
      <c r="Q74" s="149">
        <f t="shared" si="23"/>
        <v>11.25</v>
      </c>
    </row>
    <row r="75" spans="2:17" ht="15" customHeight="1" x14ac:dyDescent="0.25">
      <c r="B75" s="11" t="s">
        <v>179</v>
      </c>
      <c r="C75" s="2">
        <v>24</v>
      </c>
      <c r="D75" s="3">
        <v>3</v>
      </c>
      <c r="E75" s="22">
        <f t="shared" si="13"/>
        <v>27</v>
      </c>
      <c r="F75" s="148">
        <f t="shared" si="17"/>
        <v>14.399999999999999</v>
      </c>
      <c r="G75" s="149">
        <f t="shared" si="18"/>
        <v>19.200000000000003</v>
      </c>
      <c r="H75" s="149">
        <f t="shared" si="19"/>
        <v>24</v>
      </c>
      <c r="I75" s="149">
        <f t="shared" si="14"/>
        <v>19.200000000000003</v>
      </c>
      <c r="J75" s="149">
        <f t="shared" si="20"/>
        <v>18</v>
      </c>
      <c r="K75" s="149">
        <f t="shared" si="24"/>
        <v>24</v>
      </c>
      <c r="L75" s="149">
        <f t="shared" si="24"/>
        <v>19.200000000000003</v>
      </c>
      <c r="M75" s="149">
        <f t="shared" si="24"/>
        <v>18</v>
      </c>
      <c r="N75" s="149">
        <f t="shared" si="16"/>
        <v>14.399999999999999</v>
      </c>
      <c r="O75" s="149">
        <f t="shared" si="25"/>
        <v>19.200000000000003</v>
      </c>
      <c r="P75" s="149">
        <f t="shared" si="25"/>
        <v>18</v>
      </c>
      <c r="Q75" s="149">
        <f t="shared" si="23"/>
        <v>18</v>
      </c>
    </row>
    <row r="76" spans="2:17" ht="15" customHeight="1" x14ac:dyDescent="0.25">
      <c r="B76" s="11" t="s">
        <v>180</v>
      </c>
      <c r="C76" s="2">
        <v>25</v>
      </c>
      <c r="D76" s="3">
        <v>3</v>
      </c>
      <c r="E76" s="22">
        <f t="shared" si="13"/>
        <v>28</v>
      </c>
      <c r="F76" s="148">
        <f t="shared" si="17"/>
        <v>15</v>
      </c>
      <c r="G76" s="149">
        <f t="shared" si="18"/>
        <v>20</v>
      </c>
      <c r="H76" s="149">
        <f t="shared" si="19"/>
        <v>25</v>
      </c>
      <c r="I76" s="149">
        <f t="shared" si="14"/>
        <v>20</v>
      </c>
      <c r="J76" s="149">
        <f t="shared" si="20"/>
        <v>18.75</v>
      </c>
      <c r="K76" s="149">
        <f t="shared" si="24"/>
        <v>25</v>
      </c>
      <c r="L76" s="149">
        <f t="shared" si="24"/>
        <v>20</v>
      </c>
      <c r="M76" s="149">
        <f t="shared" si="24"/>
        <v>18.75</v>
      </c>
      <c r="N76" s="149">
        <f t="shared" si="16"/>
        <v>15</v>
      </c>
      <c r="O76" s="149">
        <f t="shared" si="25"/>
        <v>20</v>
      </c>
      <c r="P76" s="149">
        <f t="shared" si="25"/>
        <v>18.75</v>
      </c>
      <c r="Q76" s="149">
        <f t="shared" si="23"/>
        <v>18.75</v>
      </c>
    </row>
    <row r="77" spans="2:17" ht="15" customHeight="1" x14ac:dyDescent="0.25">
      <c r="B77" s="12" t="s">
        <v>181</v>
      </c>
      <c r="C77" s="2">
        <v>18</v>
      </c>
      <c r="D77" s="3">
        <v>2</v>
      </c>
      <c r="E77" s="22">
        <f t="shared" si="13"/>
        <v>20</v>
      </c>
      <c r="F77" s="148">
        <f t="shared" si="17"/>
        <v>10.799999999999999</v>
      </c>
      <c r="G77" s="149">
        <f t="shared" si="18"/>
        <v>14.4</v>
      </c>
      <c r="H77" s="149">
        <f t="shared" si="19"/>
        <v>18</v>
      </c>
      <c r="I77" s="149">
        <f t="shared" si="14"/>
        <v>14.4</v>
      </c>
      <c r="J77" s="149">
        <f t="shared" si="20"/>
        <v>13.5</v>
      </c>
      <c r="K77" s="149">
        <f t="shared" si="24"/>
        <v>18</v>
      </c>
      <c r="L77" s="149">
        <f t="shared" si="24"/>
        <v>14.4</v>
      </c>
      <c r="M77" s="149">
        <f t="shared" si="24"/>
        <v>13.5</v>
      </c>
      <c r="N77" s="149">
        <f t="shared" si="16"/>
        <v>10.799999999999999</v>
      </c>
      <c r="O77" s="149">
        <f t="shared" si="25"/>
        <v>14.4</v>
      </c>
      <c r="P77" s="149">
        <f t="shared" si="25"/>
        <v>13.5</v>
      </c>
      <c r="Q77" s="149">
        <f t="shared" si="23"/>
        <v>13.5</v>
      </c>
    </row>
    <row r="78" spans="2:17" ht="15" customHeight="1" x14ac:dyDescent="0.25">
      <c r="B78" s="12" t="s">
        <v>330</v>
      </c>
      <c r="C78" s="2">
        <v>21</v>
      </c>
      <c r="D78" s="3">
        <v>3</v>
      </c>
      <c r="E78" s="22">
        <f t="shared" si="13"/>
        <v>24</v>
      </c>
      <c r="F78" s="148">
        <f t="shared" si="17"/>
        <v>12.6</v>
      </c>
      <c r="G78" s="149">
        <f t="shared" si="18"/>
        <v>16.8</v>
      </c>
      <c r="H78" s="149">
        <f t="shared" si="19"/>
        <v>21</v>
      </c>
      <c r="I78" s="149">
        <f t="shared" si="14"/>
        <v>16.8</v>
      </c>
      <c r="J78" s="149">
        <f t="shared" si="20"/>
        <v>15.75</v>
      </c>
      <c r="K78" s="149">
        <f t="shared" si="24"/>
        <v>21</v>
      </c>
      <c r="L78" s="149">
        <f t="shared" si="24"/>
        <v>16.8</v>
      </c>
      <c r="M78" s="149">
        <f t="shared" si="24"/>
        <v>15.75</v>
      </c>
      <c r="N78" s="149">
        <f t="shared" si="16"/>
        <v>12.6</v>
      </c>
      <c r="O78" s="149">
        <f t="shared" si="25"/>
        <v>16.8</v>
      </c>
      <c r="P78" s="149">
        <f t="shared" si="25"/>
        <v>15.75</v>
      </c>
      <c r="Q78" s="149">
        <f t="shared" si="23"/>
        <v>15.75</v>
      </c>
    </row>
    <row r="79" spans="2:17" ht="15" customHeight="1" x14ac:dyDescent="0.25">
      <c r="B79" s="12" t="s">
        <v>331</v>
      </c>
      <c r="C79" s="2">
        <v>33</v>
      </c>
      <c r="D79" s="3">
        <v>5</v>
      </c>
      <c r="E79" s="22">
        <f t="shared" si="13"/>
        <v>38</v>
      </c>
      <c r="F79" s="148">
        <f t="shared" si="17"/>
        <v>19.8</v>
      </c>
      <c r="G79" s="149">
        <f t="shared" si="18"/>
        <v>26.400000000000002</v>
      </c>
      <c r="H79" s="149">
        <f t="shared" si="19"/>
        <v>33</v>
      </c>
      <c r="I79" s="149">
        <f t="shared" si="14"/>
        <v>26.400000000000002</v>
      </c>
      <c r="J79" s="149">
        <f t="shared" si="20"/>
        <v>24.75</v>
      </c>
      <c r="K79" s="149">
        <f t="shared" si="24"/>
        <v>33</v>
      </c>
      <c r="L79" s="149">
        <f t="shared" si="24"/>
        <v>26.400000000000002</v>
      </c>
      <c r="M79" s="149">
        <f t="shared" si="24"/>
        <v>24.75</v>
      </c>
      <c r="N79" s="149">
        <f t="shared" si="16"/>
        <v>19.8</v>
      </c>
      <c r="O79" s="149">
        <f t="shared" si="25"/>
        <v>26.400000000000002</v>
      </c>
      <c r="P79" s="149">
        <f t="shared" si="25"/>
        <v>24.75</v>
      </c>
      <c r="Q79" s="149">
        <f t="shared" si="23"/>
        <v>24.75</v>
      </c>
    </row>
    <row r="80" spans="2:17" ht="15" customHeight="1" x14ac:dyDescent="0.25">
      <c r="B80" s="12" t="s">
        <v>332</v>
      </c>
      <c r="C80" s="2">
        <v>18</v>
      </c>
      <c r="D80" s="3">
        <v>2</v>
      </c>
      <c r="E80" s="22">
        <f t="shared" si="13"/>
        <v>20</v>
      </c>
      <c r="F80" s="148">
        <f t="shared" si="17"/>
        <v>10.799999999999999</v>
      </c>
      <c r="G80" s="149">
        <f t="shared" si="18"/>
        <v>14.4</v>
      </c>
      <c r="H80" s="149">
        <f t="shared" si="19"/>
        <v>18</v>
      </c>
      <c r="I80" s="149">
        <f t="shared" si="14"/>
        <v>14.4</v>
      </c>
      <c r="J80" s="149">
        <f t="shared" si="20"/>
        <v>13.5</v>
      </c>
      <c r="K80" s="149">
        <f t="shared" si="24"/>
        <v>18</v>
      </c>
      <c r="L80" s="149">
        <f t="shared" si="24"/>
        <v>14.4</v>
      </c>
      <c r="M80" s="149">
        <f t="shared" si="24"/>
        <v>13.5</v>
      </c>
      <c r="N80" s="149">
        <f t="shared" si="16"/>
        <v>10.799999999999999</v>
      </c>
      <c r="O80" s="149">
        <f t="shared" si="25"/>
        <v>14.4</v>
      </c>
      <c r="P80" s="149">
        <f t="shared" si="25"/>
        <v>13.5</v>
      </c>
      <c r="Q80" s="149">
        <f t="shared" si="23"/>
        <v>13.5</v>
      </c>
    </row>
    <row r="81" spans="2:17" ht="15" customHeight="1" x14ac:dyDescent="0.25">
      <c r="B81" s="12" t="s">
        <v>333</v>
      </c>
      <c r="C81" s="2">
        <v>10</v>
      </c>
      <c r="D81" s="3">
        <v>2</v>
      </c>
      <c r="E81" s="22">
        <f t="shared" si="13"/>
        <v>12</v>
      </c>
      <c r="F81" s="148">
        <f t="shared" si="17"/>
        <v>6</v>
      </c>
      <c r="G81" s="149">
        <f t="shared" si="18"/>
        <v>8</v>
      </c>
      <c r="H81" s="149">
        <f t="shared" si="19"/>
        <v>10</v>
      </c>
      <c r="I81" s="149">
        <f t="shared" si="14"/>
        <v>8</v>
      </c>
      <c r="J81" s="149">
        <f t="shared" si="20"/>
        <v>7.5</v>
      </c>
      <c r="K81" s="149">
        <f t="shared" si="24"/>
        <v>10</v>
      </c>
      <c r="L81" s="149">
        <f t="shared" si="24"/>
        <v>8</v>
      </c>
      <c r="M81" s="149">
        <f t="shared" si="24"/>
        <v>7.5</v>
      </c>
      <c r="N81" s="149">
        <f t="shared" si="16"/>
        <v>6</v>
      </c>
      <c r="O81" s="149">
        <f t="shared" si="25"/>
        <v>8</v>
      </c>
      <c r="P81" s="149">
        <f t="shared" si="25"/>
        <v>7.5</v>
      </c>
      <c r="Q81" s="149">
        <f t="shared" si="23"/>
        <v>7.5</v>
      </c>
    </row>
    <row r="82" spans="2:17" ht="15" customHeight="1" x14ac:dyDescent="0.25">
      <c r="B82" s="12" t="s">
        <v>334</v>
      </c>
      <c r="C82" s="2">
        <v>20</v>
      </c>
      <c r="D82" s="3">
        <v>3</v>
      </c>
      <c r="E82" s="22">
        <f t="shared" si="13"/>
        <v>23</v>
      </c>
      <c r="F82" s="148">
        <f t="shared" si="17"/>
        <v>12</v>
      </c>
      <c r="G82" s="149">
        <f t="shared" si="18"/>
        <v>16</v>
      </c>
      <c r="H82" s="149">
        <f t="shared" si="19"/>
        <v>20</v>
      </c>
      <c r="I82" s="149">
        <f t="shared" si="14"/>
        <v>16</v>
      </c>
      <c r="J82" s="149">
        <f t="shared" si="20"/>
        <v>15</v>
      </c>
      <c r="K82" s="149">
        <f t="shared" si="24"/>
        <v>20</v>
      </c>
      <c r="L82" s="149">
        <f t="shared" si="24"/>
        <v>16</v>
      </c>
      <c r="M82" s="149">
        <f t="shared" si="24"/>
        <v>15</v>
      </c>
      <c r="N82" s="149">
        <f t="shared" si="16"/>
        <v>12</v>
      </c>
      <c r="O82" s="149">
        <f t="shared" si="25"/>
        <v>16</v>
      </c>
      <c r="P82" s="149">
        <f t="shared" si="25"/>
        <v>15</v>
      </c>
      <c r="Q82" s="149">
        <f t="shared" si="23"/>
        <v>15</v>
      </c>
    </row>
    <row r="83" spans="2:17" ht="15" customHeight="1" thickBot="1" x14ac:dyDescent="0.3">
      <c r="B83" s="13" t="s">
        <v>335</v>
      </c>
      <c r="C83" s="4">
        <v>20</v>
      </c>
      <c r="D83" s="5">
        <v>3</v>
      </c>
      <c r="E83" s="29">
        <f t="shared" si="13"/>
        <v>23</v>
      </c>
      <c r="F83" s="152">
        <f t="shared" si="17"/>
        <v>12</v>
      </c>
      <c r="G83" s="153">
        <f t="shared" si="18"/>
        <v>16</v>
      </c>
      <c r="H83" s="153">
        <f t="shared" si="19"/>
        <v>20</v>
      </c>
      <c r="I83" s="153">
        <f t="shared" si="14"/>
        <v>16</v>
      </c>
      <c r="J83" s="153">
        <f t="shared" si="20"/>
        <v>15</v>
      </c>
      <c r="K83" s="153">
        <f t="shared" si="24"/>
        <v>20</v>
      </c>
      <c r="L83" s="153">
        <f t="shared" si="24"/>
        <v>16</v>
      </c>
      <c r="M83" s="153">
        <f t="shared" si="24"/>
        <v>15</v>
      </c>
      <c r="N83" s="153">
        <f t="shared" si="16"/>
        <v>12</v>
      </c>
      <c r="O83" s="153">
        <f t="shared" si="25"/>
        <v>16</v>
      </c>
      <c r="P83" s="153">
        <f t="shared" si="25"/>
        <v>15</v>
      </c>
      <c r="Q83" s="153">
        <f t="shared" si="23"/>
        <v>15</v>
      </c>
    </row>
    <row r="84" spans="2:17" ht="15" customHeight="1" thickBot="1" x14ac:dyDescent="0.25">
      <c r="B84" s="1"/>
      <c r="C84" s="113">
        <f>SUM(C42:C83)</f>
        <v>836</v>
      </c>
      <c r="D84" s="113">
        <f>SUM(D42:D83)</f>
        <v>119</v>
      </c>
      <c r="E84" s="113">
        <f>SUM(E42:E83)</f>
        <v>955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2:17" ht="30.75" customHeight="1" thickBot="1" x14ac:dyDescent="0.25">
      <c r="B85" s="1"/>
      <c r="C85" s="113"/>
      <c r="D85" s="113"/>
      <c r="E85" s="113"/>
      <c r="F85" s="502" t="s">
        <v>157</v>
      </c>
      <c r="G85" s="503"/>
      <c r="H85" s="503"/>
      <c r="I85" s="503"/>
      <c r="J85" s="503"/>
      <c r="K85" s="503"/>
      <c r="L85" s="503"/>
      <c r="M85" s="503"/>
      <c r="N85" s="504"/>
      <c r="O85" s="505" t="s">
        <v>158</v>
      </c>
      <c r="P85" s="506"/>
      <c r="Q85" s="134" t="s">
        <v>381</v>
      </c>
    </row>
    <row r="86" spans="2:17" ht="45.75" thickBot="1" x14ac:dyDescent="0.25">
      <c r="B86" s="1" t="s">
        <v>336</v>
      </c>
      <c r="C86" s="1"/>
      <c r="D86" s="1"/>
      <c r="E86" s="1"/>
      <c r="F86" s="135" t="s">
        <v>159</v>
      </c>
      <c r="G86" s="136" t="s">
        <v>160</v>
      </c>
      <c r="H86" s="137" t="s">
        <v>161</v>
      </c>
      <c r="I86" s="136" t="s">
        <v>162</v>
      </c>
      <c r="J86" s="138" t="s">
        <v>292</v>
      </c>
      <c r="K86" s="137" t="s">
        <v>293</v>
      </c>
      <c r="L86" s="136" t="s">
        <v>294</v>
      </c>
      <c r="M86" s="138" t="s">
        <v>295</v>
      </c>
      <c r="N86" s="139" t="s">
        <v>296</v>
      </c>
      <c r="O86" s="140" t="s">
        <v>289</v>
      </c>
      <c r="P86" s="141" t="s">
        <v>290</v>
      </c>
      <c r="Q86" s="142" t="s">
        <v>291</v>
      </c>
    </row>
    <row r="87" spans="2:17" ht="15" customHeight="1" x14ac:dyDescent="0.25">
      <c r="B87" s="82" t="s">
        <v>338</v>
      </c>
      <c r="C87" s="84">
        <v>12</v>
      </c>
      <c r="D87" s="59">
        <v>3</v>
      </c>
      <c r="E87" s="57">
        <f t="shared" ref="E87:E101" si="26">SUM(C87:D87)</f>
        <v>15</v>
      </c>
      <c r="F87" s="144">
        <f>C87*0.6</f>
        <v>7.1999999999999993</v>
      </c>
      <c r="G87" s="145">
        <f>C87*0.8</f>
        <v>9.6000000000000014</v>
      </c>
      <c r="H87" s="145">
        <f>C87</f>
        <v>12</v>
      </c>
      <c r="I87" s="145">
        <f t="shared" ref="I87:I101" si="27">G87</f>
        <v>9.6000000000000014</v>
      </c>
      <c r="J87" s="145">
        <f>C87*0.75</f>
        <v>9</v>
      </c>
      <c r="K87" s="145">
        <f t="shared" ref="K87:M88" si="28">H87</f>
        <v>12</v>
      </c>
      <c r="L87" s="145">
        <f t="shared" si="28"/>
        <v>9.6000000000000014</v>
      </c>
      <c r="M87" s="145">
        <f t="shared" si="28"/>
        <v>9</v>
      </c>
      <c r="N87" s="145">
        <f t="shared" ref="N87:N101" si="29">F87</f>
        <v>7.1999999999999993</v>
      </c>
      <c r="O87" s="145">
        <f>L87</f>
        <v>9.6000000000000014</v>
      </c>
      <c r="P87" s="145">
        <f>M87</f>
        <v>9</v>
      </c>
      <c r="Q87" s="145">
        <f>P87</f>
        <v>9</v>
      </c>
    </row>
    <row r="88" spans="2:17" ht="15" customHeight="1" x14ac:dyDescent="0.25">
      <c r="B88" s="6" t="s">
        <v>340</v>
      </c>
      <c r="C88" s="85">
        <v>12</v>
      </c>
      <c r="D88" s="61">
        <v>3</v>
      </c>
      <c r="E88" s="22">
        <f t="shared" si="26"/>
        <v>15</v>
      </c>
      <c r="F88" s="148">
        <f>C88*0.6</f>
        <v>7.1999999999999993</v>
      </c>
      <c r="G88" s="149">
        <f>C88*0.8</f>
        <v>9.6000000000000014</v>
      </c>
      <c r="H88" s="149">
        <f>C88</f>
        <v>12</v>
      </c>
      <c r="I88" s="149">
        <f t="shared" si="27"/>
        <v>9.6000000000000014</v>
      </c>
      <c r="J88" s="149">
        <f>C88*0.75</f>
        <v>9</v>
      </c>
      <c r="K88" s="149">
        <f t="shared" si="28"/>
        <v>12</v>
      </c>
      <c r="L88" s="149">
        <f t="shared" si="28"/>
        <v>9.6000000000000014</v>
      </c>
      <c r="M88" s="149">
        <f t="shared" si="28"/>
        <v>9</v>
      </c>
      <c r="N88" s="149">
        <f t="shared" si="29"/>
        <v>7.1999999999999993</v>
      </c>
      <c r="O88" s="149">
        <f>L88</f>
        <v>9.6000000000000014</v>
      </c>
      <c r="P88" s="149">
        <f>M88</f>
        <v>9</v>
      </c>
      <c r="Q88" s="149">
        <f>P88</f>
        <v>9</v>
      </c>
    </row>
    <row r="89" spans="2:17" ht="15" customHeight="1" x14ac:dyDescent="0.25">
      <c r="B89" s="6" t="s">
        <v>342</v>
      </c>
      <c r="C89" s="85">
        <v>14</v>
      </c>
      <c r="D89" s="61">
        <v>6</v>
      </c>
      <c r="E89" s="22">
        <f t="shared" si="26"/>
        <v>20</v>
      </c>
      <c r="F89" s="148">
        <f t="shared" ref="F89:F101" si="30">C89*0.6</f>
        <v>8.4</v>
      </c>
      <c r="G89" s="149">
        <f t="shared" ref="G89:G101" si="31">C89*0.8</f>
        <v>11.200000000000001</v>
      </c>
      <c r="H89" s="149">
        <f t="shared" ref="H89:H101" si="32">C89</f>
        <v>14</v>
      </c>
      <c r="I89" s="149">
        <f t="shared" si="27"/>
        <v>11.200000000000001</v>
      </c>
      <c r="J89" s="149">
        <f t="shared" ref="J89:J101" si="33">C89*0.75</f>
        <v>10.5</v>
      </c>
      <c r="K89" s="149">
        <f t="shared" ref="K89:M101" si="34">H89</f>
        <v>14</v>
      </c>
      <c r="L89" s="149">
        <f t="shared" si="34"/>
        <v>11.200000000000001</v>
      </c>
      <c r="M89" s="149">
        <f t="shared" si="34"/>
        <v>10.5</v>
      </c>
      <c r="N89" s="149">
        <f t="shared" si="29"/>
        <v>8.4</v>
      </c>
      <c r="O89" s="149">
        <f t="shared" ref="O89:P101" si="35">L89</f>
        <v>11.200000000000001</v>
      </c>
      <c r="P89" s="149">
        <f t="shared" si="35"/>
        <v>10.5</v>
      </c>
      <c r="Q89" s="149">
        <f t="shared" ref="Q89:Q101" si="36">P89</f>
        <v>10.5</v>
      </c>
    </row>
    <row r="90" spans="2:17" ht="15" customHeight="1" x14ac:dyDescent="0.25">
      <c r="B90" s="6" t="s">
        <v>343</v>
      </c>
      <c r="C90" s="85">
        <v>8</v>
      </c>
      <c r="D90" s="61">
        <v>2</v>
      </c>
      <c r="E90" s="22">
        <f t="shared" si="26"/>
        <v>10</v>
      </c>
      <c r="F90" s="148">
        <f t="shared" si="30"/>
        <v>4.8</v>
      </c>
      <c r="G90" s="149">
        <f t="shared" si="31"/>
        <v>6.4</v>
      </c>
      <c r="H90" s="149">
        <f t="shared" si="32"/>
        <v>8</v>
      </c>
      <c r="I90" s="149">
        <f t="shared" si="27"/>
        <v>6.4</v>
      </c>
      <c r="J90" s="149">
        <f t="shared" si="33"/>
        <v>6</v>
      </c>
      <c r="K90" s="149">
        <f t="shared" si="34"/>
        <v>8</v>
      </c>
      <c r="L90" s="149">
        <f t="shared" si="34"/>
        <v>6.4</v>
      </c>
      <c r="M90" s="149">
        <f t="shared" si="34"/>
        <v>6</v>
      </c>
      <c r="N90" s="149">
        <f t="shared" si="29"/>
        <v>4.8</v>
      </c>
      <c r="O90" s="149">
        <f t="shared" si="35"/>
        <v>6.4</v>
      </c>
      <c r="P90" s="149">
        <f t="shared" si="35"/>
        <v>6</v>
      </c>
      <c r="Q90" s="149">
        <f t="shared" si="36"/>
        <v>6</v>
      </c>
    </row>
    <row r="91" spans="2:17" ht="15" customHeight="1" x14ac:dyDescent="0.25">
      <c r="B91" s="10" t="s">
        <v>346</v>
      </c>
      <c r="C91" s="86">
        <v>12</v>
      </c>
      <c r="D91" s="61">
        <v>3</v>
      </c>
      <c r="E91" s="22">
        <f t="shared" si="26"/>
        <v>15</v>
      </c>
      <c r="F91" s="148">
        <f t="shared" si="30"/>
        <v>7.1999999999999993</v>
      </c>
      <c r="G91" s="149">
        <f t="shared" si="31"/>
        <v>9.6000000000000014</v>
      </c>
      <c r="H91" s="149">
        <f t="shared" si="32"/>
        <v>12</v>
      </c>
      <c r="I91" s="149">
        <f t="shared" si="27"/>
        <v>9.6000000000000014</v>
      </c>
      <c r="J91" s="149">
        <f t="shared" si="33"/>
        <v>9</v>
      </c>
      <c r="K91" s="149">
        <f t="shared" si="34"/>
        <v>12</v>
      </c>
      <c r="L91" s="149">
        <f t="shared" si="34"/>
        <v>9.6000000000000014</v>
      </c>
      <c r="M91" s="149">
        <f t="shared" si="34"/>
        <v>9</v>
      </c>
      <c r="N91" s="149">
        <f t="shared" si="29"/>
        <v>7.1999999999999993</v>
      </c>
      <c r="O91" s="149">
        <f t="shared" si="35"/>
        <v>9.6000000000000014</v>
      </c>
      <c r="P91" s="149">
        <f t="shared" si="35"/>
        <v>9</v>
      </c>
      <c r="Q91" s="149">
        <f t="shared" si="36"/>
        <v>9</v>
      </c>
    </row>
    <row r="92" spans="2:17" ht="15" customHeight="1" x14ac:dyDescent="0.25">
      <c r="B92" s="10" t="s">
        <v>349</v>
      </c>
      <c r="C92" s="86">
        <v>12</v>
      </c>
      <c r="D92" s="61">
        <v>3</v>
      </c>
      <c r="E92" s="22">
        <f t="shared" si="26"/>
        <v>15</v>
      </c>
      <c r="F92" s="148">
        <f t="shared" si="30"/>
        <v>7.1999999999999993</v>
      </c>
      <c r="G92" s="149">
        <f t="shared" si="31"/>
        <v>9.6000000000000014</v>
      </c>
      <c r="H92" s="149">
        <f t="shared" si="32"/>
        <v>12</v>
      </c>
      <c r="I92" s="149">
        <f t="shared" si="27"/>
        <v>9.6000000000000014</v>
      </c>
      <c r="J92" s="149">
        <f t="shared" si="33"/>
        <v>9</v>
      </c>
      <c r="K92" s="149">
        <f t="shared" si="34"/>
        <v>12</v>
      </c>
      <c r="L92" s="149">
        <f t="shared" si="34"/>
        <v>9.6000000000000014</v>
      </c>
      <c r="M92" s="149">
        <f t="shared" si="34"/>
        <v>9</v>
      </c>
      <c r="N92" s="149">
        <f t="shared" si="29"/>
        <v>7.1999999999999993</v>
      </c>
      <c r="O92" s="149">
        <f t="shared" si="35"/>
        <v>9.6000000000000014</v>
      </c>
      <c r="P92" s="149">
        <f t="shared" si="35"/>
        <v>9</v>
      </c>
      <c r="Q92" s="149">
        <f t="shared" si="36"/>
        <v>9</v>
      </c>
    </row>
    <row r="93" spans="2:17" ht="15" customHeight="1" x14ac:dyDescent="0.25">
      <c r="B93" s="10" t="s">
        <v>352</v>
      </c>
      <c r="C93" s="86">
        <v>14</v>
      </c>
      <c r="D93" s="61">
        <v>1</v>
      </c>
      <c r="E93" s="22">
        <f t="shared" si="26"/>
        <v>15</v>
      </c>
      <c r="F93" s="148">
        <f t="shared" si="30"/>
        <v>8.4</v>
      </c>
      <c r="G93" s="149">
        <f t="shared" si="31"/>
        <v>11.200000000000001</v>
      </c>
      <c r="H93" s="149">
        <f t="shared" si="32"/>
        <v>14</v>
      </c>
      <c r="I93" s="149">
        <f t="shared" si="27"/>
        <v>11.200000000000001</v>
      </c>
      <c r="J93" s="149">
        <f t="shared" si="33"/>
        <v>10.5</v>
      </c>
      <c r="K93" s="149">
        <f t="shared" si="34"/>
        <v>14</v>
      </c>
      <c r="L93" s="149">
        <f t="shared" si="34"/>
        <v>11.200000000000001</v>
      </c>
      <c r="M93" s="149">
        <f t="shared" si="34"/>
        <v>10.5</v>
      </c>
      <c r="N93" s="149">
        <f t="shared" si="29"/>
        <v>8.4</v>
      </c>
      <c r="O93" s="149">
        <f t="shared" si="35"/>
        <v>11.200000000000001</v>
      </c>
      <c r="P93" s="149">
        <f t="shared" si="35"/>
        <v>10.5</v>
      </c>
      <c r="Q93" s="149">
        <f t="shared" si="36"/>
        <v>10.5</v>
      </c>
    </row>
    <row r="94" spans="2:17" ht="15" customHeight="1" x14ac:dyDescent="0.25">
      <c r="B94" s="10" t="s">
        <v>353</v>
      </c>
      <c r="C94" s="86">
        <v>12</v>
      </c>
      <c r="D94" s="61">
        <v>3</v>
      </c>
      <c r="E94" s="22">
        <f t="shared" si="26"/>
        <v>15</v>
      </c>
      <c r="F94" s="148">
        <f t="shared" si="30"/>
        <v>7.1999999999999993</v>
      </c>
      <c r="G94" s="149">
        <f t="shared" si="31"/>
        <v>9.6000000000000014</v>
      </c>
      <c r="H94" s="149">
        <f t="shared" si="32"/>
        <v>12</v>
      </c>
      <c r="I94" s="149">
        <f t="shared" si="27"/>
        <v>9.6000000000000014</v>
      </c>
      <c r="J94" s="149">
        <f t="shared" si="33"/>
        <v>9</v>
      </c>
      <c r="K94" s="149">
        <f t="shared" si="34"/>
        <v>12</v>
      </c>
      <c r="L94" s="149">
        <f t="shared" si="34"/>
        <v>9.6000000000000014</v>
      </c>
      <c r="M94" s="149">
        <f t="shared" si="34"/>
        <v>9</v>
      </c>
      <c r="N94" s="149">
        <f t="shared" si="29"/>
        <v>7.1999999999999993</v>
      </c>
      <c r="O94" s="149">
        <f t="shared" si="35"/>
        <v>9.6000000000000014</v>
      </c>
      <c r="P94" s="149">
        <f t="shared" si="35"/>
        <v>9</v>
      </c>
      <c r="Q94" s="149">
        <f t="shared" si="36"/>
        <v>9</v>
      </c>
    </row>
    <row r="95" spans="2:17" ht="15" customHeight="1" x14ac:dyDescent="0.25">
      <c r="B95" s="10" t="s">
        <v>354</v>
      </c>
      <c r="C95" s="86">
        <v>12</v>
      </c>
      <c r="D95" s="61">
        <v>4</v>
      </c>
      <c r="E95" s="22">
        <f t="shared" si="26"/>
        <v>16</v>
      </c>
      <c r="F95" s="148">
        <f t="shared" si="30"/>
        <v>7.1999999999999993</v>
      </c>
      <c r="G95" s="149">
        <f t="shared" si="31"/>
        <v>9.6000000000000014</v>
      </c>
      <c r="H95" s="149">
        <f t="shared" si="32"/>
        <v>12</v>
      </c>
      <c r="I95" s="149">
        <f t="shared" si="27"/>
        <v>9.6000000000000014</v>
      </c>
      <c r="J95" s="149">
        <f t="shared" si="33"/>
        <v>9</v>
      </c>
      <c r="K95" s="149">
        <f t="shared" si="34"/>
        <v>12</v>
      </c>
      <c r="L95" s="149">
        <f t="shared" si="34"/>
        <v>9.6000000000000014</v>
      </c>
      <c r="M95" s="149">
        <f t="shared" si="34"/>
        <v>9</v>
      </c>
      <c r="N95" s="149">
        <f t="shared" si="29"/>
        <v>7.1999999999999993</v>
      </c>
      <c r="O95" s="149">
        <f t="shared" si="35"/>
        <v>9.6000000000000014</v>
      </c>
      <c r="P95" s="149">
        <f t="shared" si="35"/>
        <v>9</v>
      </c>
      <c r="Q95" s="149">
        <f t="shared" si="36"/>
        <v>9</v>
      </c>
    </row>
    <row r="96" spans="2:17" ht="15" customHeight="1" x14ac:dyDescent="0.25">
      <c r="B96" s="10" t="s">
        <v>237</v>
      </c>
      <c r="C96" s="86">
        <v>10</v>
      </c>
      <c r="D96" s="61">
        <v>4</v>
      </c>
      <c r="E96" s="22">
        <f t="shared" si="26"/>
        <v>14</v>
      </c>
      <c r="F96" s="148">
        <f t="shared" si="30"/>
        <v>6</v>
      </c>
      <c r="G96" s="149">
        <f t="shared" si="31"/>
        <v>8</v>
      </c>
      <c r="H96" s="149">
        <f t="shared" si="32"/>
        <v>10</v>
      </c>
      <c r="I96" s="149">
        <f t="shared" si="27"/>
        <v>8</v>
      </c>
      <c r="J96" s="149">
        <f t="shared" si="33"/>
        <v>7.5</v>
      </c>
      <c r="K96" s="149">
        <f t="shared" si="34"/>
        <v>10</v>
      </c>
      <c r="L96" s="149">
        <f t="shared" si="34"/>
        <v>8</v>
      </c>
      <c r="M96" s="149">
        <f t="shared" si="34"/>
        <v>7.5</v>
      </c>
      <c r="N96" s="149">
        <f t="shared" si="29"/>
        <v>6</v>
      </c>
      <c r="O96" s="149">
        <f t="shared" si="35"/>
        <v>8</v>
      </c>
      <c r="P96" s="149">
        <f t="shared" si="35"/>
        <v>7.5</v>
      </c>
      <c r="Q96" s="149">
        <f t="shared" si="36"/>
        <v>7.5</v>
      </c>
    </row>
    <row r="97" spans="2:17" ht="15" customHeight="1" x14ac:dyDescent="0.2">
      <c r="B97" s="87">
        <v>103</v>
      </c>
      <c r="C97" s="70">
        <v>32</v>
      </c>
      <c r="D97" s="61">
        <v>2</v>
      </c>
      <c r="E97" s="22">
        <f t="shared" si="26"/>
        <v>34</v>
      </c>
      <c r="F97" s="148">
        <f t="shared" si="30"/>
        <v>19.2</v>
      </c>
      <c r="G97" s="149">
        <f t="shared" si="31"/>
        <v>25.6</v>
      </c>
      <c r="H97" s="149">
        <f t="shared" si="32"/>
        <v>32</v>
      </c>
      <c r="I97" s="149">
        <f t="shared" si="27"/>
        <v>25.6</v>
      </c>
      <c r="J97" s="149">
        <f t="shared" si="33"/>
        <v>24</v>
      </c>
      <c r="K97" s="149">
        <f t="shared" si="34"/>
        <v>32</v>
      </c>
      <c r="L97" s="149">
        <f t="shared" si="34"/>
        <v>25.6</v>
      </c>
      <c r="M97" s="149">
        <f t="shared" si="34"/>
        <v>24</v>
      </c>
      <c r="N97" s="149">
        <f t="shared" si="29"/>
        <v>19.2</v>
      </c>
      <c r="O97" s="149">
        <f t="shared" si="35"/>
        <v>25.6</v>
      </c>
      <c r="P97" s="149">
        <f t="shared" si="35"/>
        <v>24</v>
      </c>
      <c r="Q97" s="149">
        <f t="shared" si="36"/>
        <v>24</v>
      </c>
    </row>
    <row r="98" spans="2:17" ht="15" customHeight="1" x14ac:dyDescent="0.2">
      <c r="B98" s="87">
        <v>116</v>
      </c>
      <c r="C98" s="70">
        <v>25</v>
      </c>
      <c r="D98" s="61">
        <v>5</v>
      </c>
      <c r="E98" s="22">
        <f t="shared" si="26"/>
        <v>30</v>
      </c>
      <c r="F98" s="148">
        <f t="shared" si="30"/>
        <v>15</v>
      </c>
      <c r="G98" s="149">
        <f t="shared" si="31"/>
        <v>20</v>
      </c>
      <c r="H98" s="149">
        <f t="shared" si="32"/>
        <v>25</v>
      </c>
      <c r="I98" s="149">
        <f t="shared" si="27"/>
        <v>20</v>
      </c>
      <c r="J98" s="149">
        <f t="shared" si="33"/>
        <v>18.75</v>
      </c>
      <c r="K98" s="149">
        <f t="shared" si="34"/>
        <v>25</v>
      </c>
      <c r="L98" s="149">
        <f t="shared" si="34"/>
        <v>20</v>
      </c>
      <c r="M98" s="149">
        <f t="shared" si="34"/>
        <v>18.75</v>
      </c>
      <c r="N98" s="149">
        <f t="shared" si="29"/>
        <v>15</v>
      </c>
      <c r="O98" s="149">
        <f t="shared" si="35"/>
        <v>20</v>
      </c>
      <c r="P98" s="149">
        <f t="shared" si="35"/>
        <v>18.75</v>
      </c>
      <c r="Q98" s="149">
        <f t="shared" si="36"/>
        <v>18.75</v>
      </c>
    </row>
    <row r="99" spans="2:17" ht="15" customHeight="1" x14ac:dyDescent="0.2">
      <c r="B99" s="87">
        <v>146</v>
      </c>
      <c r="C99" s="70">
        <v>22</v>
      </c>
      <c r="D99" s="61">
        <v>1</v>
      </c>
      <c r="E99" s="22">
        <f t="shared" si="26"/>
        <v>23</v>
      </c>
      <c r="F99" s="148">
        <f t="shared" si="30"/>
        <v>13.2</v>
      </c>
      <c r="G99" s="149">
        <f t="shared" si="31"/>
        <v>17.600000000000001</v>
      </c>
      <c r="H99" s="149">
        <f t="shared" si="32"/>
        <v>22</v>
      </c>
      <c r="I99" s="149">
        <f t="shared" si="27"/>
        <v>17.600000000000001</v>
      </c>
      <c r="J99" s="149">
        <f t="shared" si="33"/>
        <v>16.5</v>
      </c>
      <c r="K99" s="149">
        <f t="shared" si="34"/>
        <v>22</v>
      </c>
      <c r="L99" s="149">
        <f t="shared" si="34"/>
        <v>17.600000000000001</v>
      </c>
      <c r="M99" s="149">
        <f t="shared" si="34"/>
        <v>16.5</v>
      </c>
      <c r="N99" s="149">
        <f t="shared" si="29"/>
        <v>13.2</v>
      </c>
      <c r="O99" s="149">
        <f t="shared" si="35"/>
        <v>17.600000000000001</v>
      </c>
      <c r="P99" s="149">
        <f t="shared" si="35"/>
        <v>16.5</v>
      </c>
      <c r="Q99" s="149">
        <f t="shared" si="36"/>
        <v>16.5</v>
      </c>
    </row>
    <row r="100" spans="2:17" ht="15" customHeight="1" x14ac:dyDescent="0.2">
      <c r="B100" s="87">
        <v>147</v>
      </c>
      <c r="C100" s="70">
        <v>34</v>
      </c>
      <c r="D100" s="61">
        <v>2</v>
      </c>
      <c r="E100" s="22">
        <f t="shared" si="26"/>
        <v>36</v>
      </c>
      <c r="F100" s="148">
        <f t="shared" si="30"/>
        <v>20.399999999999999</v>
      </c>
      <c r="G100" s="149">
        <f t="shared" si="31"/>
        <v>27.200000000000003</v>
      </c>
      <c r="H100" s="149">
        <f t="shared" si="32"/>
        <v>34</v>
      </c>
      <c r="I100" s="149">
        <f t="shared" si="27"/>
        <v>27.200000000000003</v>
      </c>
      <c r="J100" s="149">
        <f t="shared" si="33"/>
        <v>25.5</v>
      </c>
      <c r="K100" s="149">
        <f t="shared" si="34"/>
        <v>34</v>
      </c>
      <c r="L100" s="149">
        <f t="shared" si="34"/>
        <v>27.200000000000003</v>
      </c>
      <c r="M100" s="149">
        <f t="shared" si="34"/>
        <v>25.5</v>
      </c>
      <c r="N100" s="149">
        <f t="shared" si="29"/>
        <v>20.399999999999999</v>
      </c>
      <c r="O100" s="149">
        <f t="shared" si="35"/>
        <v>27.200000000000003</v>
      </c>
      <c r="P100" s="149">
        <f t="shared" si="35"/>
        <v>25.5</v>
      </c>
      <c r="Q100" s="149">
        <f t="shared" si="36"/>
        <v>25.5</v>
      </c>
    </row>
    <row r="101" spans="2:17" ht="15" customHeight="1" thickBot="1" x14ac:dyDescent="0.25">
      <c r="B101" s="88">
        <v>141</v>
      </c>
      <c r="C101" s="73">
        <v>25</v>
      </c>
      <c r="D101" s="74">
        <v>2</v>
      </c>
      <c r="E101" s="29">
        <f t="shared" si="26"/>
        <v>27</v>
      </c>
      <c r="F101" s="152">
        <f t="shared" si="30"/>
        <v>15</v>
      </c>
      <c r="G101" s="153">
        <f t="shared" si="31"/>
        <v>20</v>
      </c>
      <c r="H101" s="153">
        <f t="shared" si="32"/>
        <v>25</v>
      </c>
      <c r="I101" s="153">
        <f t="shared" si="27"/>
        <v>20</v>
      </c>
      <c r="J101" s="153">
        <f t="shared" si="33"/>
        <v>18.75</v>
      </c>
      <c r="K101" s="153">
        <f t="shared" si="34"/>
        <v>25</v>
      </c>
      <c r="L101" s="153">
        <f t="shared" si="34"/>
        <v>20</v>
      </c>
      <c r="M101" s="153">
        <f t="shared" si="34"/>
        <v>18.75</v>
      </c>
      <c r="N101" s="153">
        <f t="shared" si="29"/>
        <v>15</v>
      </c>
      <c r="O101" s="153">
        <f t="shared" si="35"/>
        <v>20</v>
      </c>
      <c r="P101" s="153">
        <f t="shared" si="35"/>
        <v>18.75</v>
      </c>
      <c r="Q101" s="153">
        <f t="shared" si="36"/>
        <v>18.75</v>
      </c>
    </row>
    <row r="102" spans="2:17" ht="15" customHeight="1" x14ac:dyDescent="0.2">
      <c r="B102" s="1"/>
      <c r="C102" s="113">
        <f>SUM(C87:C101)</f>
        <v>256</v>
      </c>
      <c r="D102" s="113">
        <f>SUM(D87:D101)</f>
        <v>44</v>
      </c>
      <c r="E102" s="113">
        <f>SUM(E87:E101)</f>
        <v>300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2:17" ht="15" customHeight="1" thickBot="1" x14ac:dyDescent="0.25">
      <c r="B103" s="1"/>
      <c r="C103" s="113"/>
      <c r="D103" s="113"/>
      <c r="E103" s="113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2:17" ht="30.75" customHeight="1" thickBot="1" x14ac:dyDescent="0.25">
      <c r="B104" s="1"/>
      <c r="C104" s="113"/>
      <c r="D104" s="113"/>
      <c r="E104" s="113"/>
      <c r="F104" s="502" t="s">
        <v>157</v>
      </c>
      <c r="G104" s="503"/>
      <c r="H104" s="503"/>
      <c r="I104" s="503"/>
      <c r="J104" s="503"/>
      <c r="K104" s="503"/>
      <c r="L104" s="503"/>
      <c r="M104" s="503"/>
      <c r="N104" s="504"/>
      <c r="O104" s="505" t="s">
        <v>158</v>
      </c>
      <c r="P104" s="506"/>
      <c r="Q104" s="134" t="s">
        <v>381</v>
      </c>
    </row>
    <row r="105" spans="2:17" ht="45.75" thickBot="1" x14ac:dyDescent="0.25">
      <c r="B105" s="1" t="s">
        <v>336</v>
      </c>
      <c r="C105" s="1"/>
      <c r="D105" s="1"/>
      <c r="E105" s="1"/>
      <c r="F105" s="135" t="s">
        <v>159</v>
      </c>
      <c r="G105" s="136" t="s">
        <v>160</v>
      </c>
      <c r="H105" s="137" t="s">
        <v>161</v>
      </c>
      <c r="I105" s="136" t="s">
        <v>162</v>
      </c>
      <c r="J105" s="138" t="s">
        <v>292</v>
      </c>
      <c r="K105" s="137" t="s">
        <v>293</v>
      </c>
      <c r="L105" s="136" t="s">
        <v>294</v>
      </c>
      <c r="M105" s="138" t="s">
        <v>295</v>
      </c>
      <c r="N105" s="139" t="s">
        <v>296</v>
      </c>
      <c r="O105" s="140" t="s">
        <v>289</v>
      </c>
      <c r="P105" s="141" t="s">
        <v>290</v>
      </c>
      <c r="Q105" s="142" t="s">
        <v>291</v>
      </c>
    </row>
    <row r="106" spans="2:17" ht="15" customHeight="1" x14ac:dyDescent="0.25">
      <c r="B106" s="54" t="s">
        <v>239</v>
      </c>
      <c r="C106" s="58">
        <v>10</v>
      </c>
      <c r="D106" s="59">
        <v>2</v>
      </c>
      <c r="E106" s="75">
        <f t="shared" ref="E106:E129" si="37">SUM(C106:D106)</f>
        <v>12</v>
      </c>
      <c r="F106" s="144">
        <f>C106*0.6</f>
        <v>6</v>
      </c>
      <c r="G106" s="145">
        <f>C106*0.8</f>
        <v>8</v>
      </c>
      <c r="H106" s="145">
        <f>C106</f>
        <v>10</v>
      </c>
      <c r="I106" s="145">
        <f t="shared" ref="I106:I129" si="38">G106</f>
        <v>8</v>
      </c>
      <c r="J106" s="145">
        <f>C106*0.75</f>
        <v>7.5</v>
      </c>
      <c r="K106" s="145">
        <f t="shared" ref="K106:M107" si="39">H106</f>
        <v>10</v>
      </c>
      <c r="L106" s="145">
        <f t="shared" si="39"/>
        <v>8</v>
      </c>
      <c r="M106" s="145">
        <f t="shared" si="39"/>
        <v>7.5</v>
      </c>
      <c r="N106" s="145">
        <f t="shared" ref="N106:N129" si="40">F106</f>
        <v>6</v>
      </c>
      <c r="O106" s="145">
        <f>L106</f>
        <v>8</v>
      </c>
      <c r="P106" s="145">
        <f>M106</f>
        <v>7.5</v>
      </c>
      <c r="Q106" s="145">
        <f>P106</f>
        <v>7.5</v>
      </c>
    </row>
    <row r="107" spans="2:17" ht="15" customHeight="1" x14ac:dyDescent="0.25">
      <c r="B107" s="9" t="s">
        <v>242</v>
      </c>
      <c r="C107" s="60">
        <v>10</v>
      </c>
      <c r="D107" s="61">
        <v>3</v>
      </c>
      <c r="E107" s="76">
        <f t="shared" si="37"/>
        <v>13</v>
      </c>
      <c r="F107" s="148">
        <f>C107*0.6</f>
        <v>6</v>
      </c>
      <c r="G107" s="149">
        <f>C107*0.8</f>
        <v>8</v>
      </c>
      <c r="H107" s="149">
        <f>C107</f>
        <v>10</v>
      </c>
      <c r="I107" s="149">
        <f t="shared" si="38"/>
        <v>8</v>
      </c>
      <c r="J107" s="149">
        <f>C107*0.75</f>
        <v>7.5</v>
      </c>
      <c r="K107" s="149">
        <f t="shared" si="39"/>
        <v>10</v>
      </c>
      <c r="L107" s="149">
        <f t="shared" si="39"/>
        <v>8</v>
      </c>
      <c r="M107" s="149">
        <f t="shared" si="39"/>
        <v>7.5</v>
      </c>
      <c r="N107" s="149">
        <f t="shared" si="40"/>
        <v>6</v>
      </c>
      <c r="O107" s="149">
        <f>L107</f>
        <v>8</v>
      </c>
      <c r="P107" s="149">
        <f>M107</f>
        <v>7.5</v>
      </c>
      <c r="Q107" s="149">
        <f>P107</f>
        <v>7.5</v>
      </c>
    </row>
    <row r="108" spans="2:17" ht="15" customHeight="1" x14ac:dyDescent="0.25">
      <c r="B108" s="9" t="s">
        <v>245</v>
      </c>
      <c r="C108" s="60">
        <v>10</v>
      </c>
      <c r="D108" s="61">
        <v>5</v>
      </c>
      <c r="E108" s="76">
        <f t="shared" si="37"/>
        <v>15</v>
      </c>
      <c r="F108" s="148">
        <f t="shared" ref="F108:F129" si="41">C108*0.6</f>
        <v>6</v>
      </c>
      <c r="G108" s="149">
        <f t="shared" ref="G108:G129" si="42">C108*0.8</f>
        <v>8</v>
      </c>
      <c r="H108" s="149">
        <f t="shared" ref="H108:H129" si="43">C108</f>
        <v>10</v>
      </c>
      <c r="I108" s="149">
        <f t="shared" si="38"/>
        <v>8</v>
      </c>
      <c r="J108" s="149">
        <f t="shared" ref="J108:J129" si="44">C108*0.75</f>
        <v>7.5</v>
      </c>
      <c r="K108" s="149">
        <f t="shared" ref="K108:M123" si="45">H108</f>
        <v>10</v>
      </c>
      <c r="L108" s="149">
        <f t="shared" si="45"/>
        <v>8</v>
      </c>
      <c r="M108" s="149">
        <f t="shared" si="45"/>
        <v>7.5</v>
      </c>
      <c r="N108" s="149">
        <f t="shared" si="40"/>
        <v>6</v>
      </c>
      <c r="O108" s="149">
        <f t="shared" ref="O108:P123" si="46">L108</f>
        <v>8</v>
      </c>
      <c r="P108" s="149">
        <f t="shared" si="46"/>
        <v>7.5</v>
      </c>
      <c r="Q108" s="149">
        <f t="shared" ref="Q108:Q129" si="47">P108</f>
        <v>7.5</v>
      </c>
    </row>
    <row r="109" spans="2:17" ht="15" customHeight="1" x14ac:dyDescent="0.25">
      <c r="B109" s="9" t="s">
        <v>246</v>
      </c>
      <c r="C109" s="60">
        <v>10</v>
      </c>
      <c r="D109" s="61">
        <v>3</v>
      </c>
      <c r="E109" s="76">
        <f t="shared" si="37"/>
        <v>13</v>
      </c>
      <c r="F109" s="148">
        <f t="shared" si="41"/>
        <v>6</v>
      </c>
      <c r="G109" s="149">
        <f t="shared" si="42"/>
        <v>8</v>
      </c>
      <c r="H109" s="149">
        <f t="shared" si="43"/>
        <v>10</v>
      </c>
      <c r="I109" s="149">
        <f t="shared" si="38"/>
        <v>8</v>
      </c>
      <c r="J109" s="149">
        <f t="shared" si="44"/>
        <v>7.5</v>
      </c>
      <c r="K109" s="149">
        <f t="shared" si="45"/>
        <v>10</v>
      </c>
      <c r="L109" s="149">
        <f t="shared" si="45"/>
        <v>8</v>
      </c>
      <c r="M109" s="149">
        <f t="shared" si="45"/>
        <v>7.5</v>
      </c>
      <c r="N109" s="149">
        <f t="shared" si="40"/>
        <v>6</v>
      </c>
      <c r="O109" s="149">
        <f t="shared" si="46"/>
        <v>8</v>
      </c>
      <c r="P109" s="149">
        <f t="shared" si="46"/>
        <v>7.5</v>
      </c>
      <c r="Q109" s="149">
        <f t="shared" si="47"/>
        <v>7.5</v>
      </c>
    </row>
    <row r="110" spans="2:17" ht="15" customHeight="1" x14ac:dyDescent="0.25">
      <c r="B110" s="9" t="s">
        <v>248</v>
      </c>
      <c r="C110" s="60">
        <v>10</v>
      </c>
      <c r="D110" s="61">
        <v>2</v>
      </c>
      <c r="E110" s="76">
        <f t="shared" si="37"/>
        <v>12</v>
      </c>
      <c r="F110" s="148">
        <f t="shared" si="41"/>
        <v>6</v>
      </c>
      <c r="G110" s="149">
        <f t="shared" si="42"/>
        <v>8</v>
      </c>
      <c r="H110" s="149">
        <f t="shared" si="43"/>
        <v>10</v>
      </c>
      <c r="I110" s="149">
        <f t="shared" si="38"/>
        <v>8</v>
      </c>
      <c r="J110" s="149">
        <f t="shared" si="44"/>
        <v>7.5</v>
      </c>
      <c r="K110" s="149">
        <f t="shared" si="45"/>
        <v>10</v>
      </c>
      <c r="L110" s="149">
        <f t="shared" si="45"/>
        <v>8</v>
      </c>
      <c r="M110" s="149">
        <f t="shared" si="45"/>
        <v>7.5</v>
      </c>
      <c r="N110" s="149">
        <f t="shared" si="40"/>
        <v>6</v>
      </c>
      <c r="O110" s="149">
        <f t="shared" si="46"/>
        <v>8</v>
      </c>
      <c r="P110" s="149">
        <f t="shared" si="46"/>
        <v>7.5</v>
      </c>
      <c r="Q110" s="149">
        <f t="shared" si="47"/>
        <v>7.5</v>
      </c>
    </row>
    <row r="111" spans="2:17" ht="15" customHeight="1" x14ac:dyDescent="0.25">
      <c r="B111" s="12" t="s">
        <v>250</v>
      </c>
      <c r="C111" s="62">
        <v>10</v>
      </c>
      <c r="D111" s="61">
        <v>1</v>
      </c>
      <c r="E111" s="76">
        <f t="shared" si="37"/>
        <v>11</v>
      </c>
      <c r="F111" s="148">
        <f t="shared" si="41"/>
        <v>6</v>
      </c>
      <c r="G111" s="149">
        <f t="shared" si="42"/>
        <v>8</v>
      </c>
      <c r="H111" s="149">
        <f t="shared" si="43"/>
        <v>10</v>
      </c>
      <c r="I111" s="149">
        <f t="shared" si="38"/>
        <v>8</v>
      </c>
      <c r="J111" s="149">
        <f t="shared" si="44"/>
        <v>7.5</v>
      </c>
      <c r="K111" s="149">
        <f t="shared" si="45"/>
        <v>10</v>
      </c>
      <c r="L111" s="149">
        <f t="shared" si="45"/>
        <v>8</v>
      </c>
      <c r="M111" s="149">
        <f t="shared" si="45"/>
        <v>7.5</v>
      </c>
      <c r="N111" s="149">
        <f t="shared" si="40"/>
        <v>6</v>
      </c>
      <c r="O111" s="149">
        <f t="shared" si="46"/>
        <v>8</v>
      </c>
      <c r="P111" s="149">
        <f t="shared" si="46"/>
        <v>7.5</v>
      </c>
      <c r="Q111" s="149">
        <f t="shared" si="47"/>
        <v>7.5</v>
      </c>
    </row>
    <row r="112" spans="2:17" ht="15" customHeight="1" x14ac:dyDescent="0.25">
      <c r="B112" s="12" t="s">
        <v>252</v>
      </c>
      <c r="C112" s="62">
        <v>12</v>
      </c>
      <c r="D112" s="61">
        <v>2</v>
      </c>
      <c r="E112" s="76">
        <f t="shared" si="37"/>
        <v>14</v>
      </c>
      <c r="F112" s="148">
        <f t="shared" si="41"/>
        <v>7.1999999999999993</v>
      </c>
      <c r="G112" s="149">
        <f t="shared" si="42"/>
        <v>9.6000000000000014</v>
      </c>
      <c r="H112" s="149">
        <f t="shared" si="43"/>
        <v>12</v>
      </c>
      <c r="I112" s="149">
        <f t="shared" si="38"/>
        <v>9.6000000000000014</v>
      </c>
      <c r="J112" s="149">
        <f t="shared" si="44"/>
        <v>9</v>
      </c>
      <c r="K112" s="149">
        <f t="shared" si="45"/>
        <v>12</v>
      </c>
      <c r="L112" s="149">
        <f t="shared" si="45"/>
        <v>9.6000000000000014</v>
      </c>
      <c r="M112" s="149">
        <f t="shared" si="45"/>
        <v>9</v>
      </c>
      <c r="N112" s="149">
        <f t="shared" si="40"/>
        <v>7.1999999999999993</v>
      </c>
      <c r="O112" s="149">
        <f t="shared" si="46"/>
        <v>9.6000000000000014</v>
      </c>
      <c r="P112" s="149">
        <f t="shared" si="46"/>
        <v>9</v>
      </c>
      <c r="Q112" s="149">
        <f t="shared" si="47"/>
        <v>9</v>
      </c>
    </row>
    <row r="113" spans="2:17" ht="15" customHeight="1" x14ac:dyDescent="0.25">
      <c r="B113" s="12" t="s">
        <v>255</v>
      </c>
      <c r="C113" s="62">
        <v>14</v>
      </c>
      <c r="D113" s="61">
        <v>2</v>
      </c>
      <c r="E113" s="76">
        <f t="shared" si="37"/>
        <v>16</v>
      </c>
      <c r="F113" s="148">
        <f t="shared" si="41"/>
        <v>8.4</v>
      </c>
      <c r="G113" s="149">
        <f t="shared" si="42"/>
        <v>11.200000000000001</v>
      </c>
      <c r="H113" s="149">
        <f t="shared" si="43"/>
        <v>14</v>
      </c>
      <c r="I113" s="149">
        <f t="shared" si="38"/>
        <v>11.200000000000001</v>
      </c>
      <c r="J113" s="149">
        <f t="shared" si="44"/>
        <v>10.5</v>
      </c>
      <c r="K113" s="149">
        <f t="shared" si="45"/>
        <v>14</v>
      </c>
      <c r="L113" s="149">
        <f t="shared" si="45"/>
        <v>11.200000000000001</v>
      </c>
      <c r="M113" s="149">
        <f t="shared" si="45"/>
        <v>10.5</v>
      </c>
      <c r="N113" s="149">
        <f t="shared" si="40"/>
        <v>8.4</v>
      </c>
      <c r="O113" s="149">
        <f t="shared" si="46"/>
        <v>11.200000000000001</v>
      </c>
      <c r="P113" s="149">
        <f t="shared" si="46"/>
        <v>10.5</v>
      </c>
      <c r="Q113" s="149">
        <f t="shared" si="47"/>
        <v>10.5</v>
      </c>
    </row>
    <row r="114" spans="2:17" ht="15" customHeight="1" x14ac:dyDescent="0.25">
      <c r="B114" s="12" t="s">
        <v>256</v>
      </c>
      <c r="C114" s="62">
        <v>12</v>
      </c>
      <c r="D114" s="61">
        <v>2</v>
      </c>
      <c r="E114" s="76">
        <f t="shared" si="37"/>
        <v>14</v>
      </c>
      <c r="F114" s="148">
        <f t="shared" si="41"/>
        <v>7.1999999999999993</v>
      </c>
      <c r="G114" s="149">
        <f t="shared" si="42"/>
        <v>9.6000000000000014</v>
      </c>
      <c r="H114" s="149">
        <f t="shared" si="43"/>
        <v>12</v>
      </c>
      <c r="I114" s="149">
        <f t="shared" si="38"/>
        <v>9.6000000000000014</v>
      </c>
      <c r="J114" s="149">
        <f t="shared" si="44"/>
        <v>9</v>
      </c>
      <c r="K114" s="149">
        <f t="shared" si="45"/>
        <v>12</v>
      </c>
      <c r="L114" s="149">
        <f t="shared" si="45"/>
        <v>9.6000000000000014</v>
      </c>
      <c r="M114" s="149">
        <f t="shared" si="45"/>
        <v>9</v>
      </c>
      <c r="N114" s="149">
        <f t="shared" si="40"/>
        <v>7.1999999999999993</v>
      </c>
      <c r="O114" s="149">
        <f t="shared" si="46"/>
        <v>9.6000000000000014</v>
      </c>
      <c r="P114" s="149">
        <f t="shared" si="46"/>
        <v>9</v>
      </c>
      <c r="Q114" s="149">
        <f t="shared" si="47"/>
        <v>9</v>
      </c>
    </row>
    <row r="115" spans="2:17" ht="15" customHeight="1" x14ac:dyDescent="0.25">
      <c r="B115" s="12" t="s">
        <v>257</v>
      </c>
      <c r="C115" s="62">
        <v>10</v>
      </c>
      <c r="D115" s="61">
        <v>3</v>
      </c>
      <c r="E115" s="76">
        <f t="shared" si="37"/>
        <v>13</v>
      </c>
      <c r="F115" s="148">
        <f t="shared" si="41"/>
        <v>6</v>
      </c>
      <c r="G115" s="149">
        <f t="shared" si="42"/>
        <v>8</v>
      </c>
      <c r="H115" s="149">
        <f t="shared" si="43"/>
        <v>10</v>
      </c>
      <c r="I115" s="149">
        <f t="shared" si="38"/>
        <v>8</v>
      </c>
      <c r="J115" s="149">
        <f t="shared" si="44"/>
        <v>7.5</v>
      </c>
      <c r="K115" s="149">
        <f t="shared" si="45"/>
        <v>10</v>
      </c>
      <c r="L115" s="149">
        <f t="shared" si="45"/>
        <v>8</v>
      </c>
      <c r="M115" s="149">
        <f t="shared" si="45"/>
        <v>7.5</v>
      </c>
      <c r="N115" s="149">
        <f t="shared" si="40"/>
        <v>6</v>
      </c>
      <c r="O115" s="149">
        <f t="shared" si="46"/>
        <v>8</v>
      </c>
      <c r="P115" s="149">
        <f t="shared" si="46"/>
        <v>7.5</v>
      </c>
      <c r="Q115" s="149">
        <f t="shared" si="47"/>
        <v>7.5</v>
      </c>
    </row>
    <row r="116" spans="2:17" ht="15" customHeight="1" x14ac:dyDescent="0.25">
      <c r="B116" s="12" t="s">
        <v>259</v>
      </c>
      <c r="C116" s="62">
        <v>10</v>
      </c>
      <c r="D116" s="61">
        <v>2</v>
      </c>
      <c r="E116" s="76">
        <f t="shared" si="37"/>
        <v>12</v>
      </c>
      <c r="F116" s="148">
        <f t="shared" si="41"/>
        <v>6</v>
      </c>
      <c r="G116" s="149">
        <f t="shared" si="42"/>
        <v>8</v>
      </c>
      <c r="H116" s="149">
        <f t="shared" si="43"/>
        <v>10</v>
      </c>
      <c r="I116" s="149">
        <f t="shared" si="38"/>
        <v>8</v>
      </c>
      <c r="J116" s="149">
        <f t="shared" si="44"/>
        <v>7.5</v>
      </c>
      <c r="K116" s="149">
        <f t="shared" si="45"/>
        <v>10</v>
      </c>
      <c r="L116" s="149">
        <f t="shared" si="45"/>
        <v>8</v>
      </c>
      <c r="M116" s="149">
        <f t="shared" si="45"/>
        <v>7.5</v>
      </c>
      <c r="N116" s="149">
        <f t="shared" si="40"/>
        <v>6</v>
      </c>
      <c r="O116" s="149">
        <f t="shared" si="46"/>
        <v>8</v>
      </c>
      <c r="P116" s="149">
        <f t="shared" si="46"/>
        <v>7.5</v>
      </c>
      <c r="Q116" s="149">
        <f t="shared" si="47"/>
        <v>7.5</v>
      </c>
    </row>
    <row r="117" spans="2:17" ht="15" customHeight="1" x14ac:dyDescent="0.2">
      <c r="B117" s="63" t="s">
        <v>262</v>
      </c>
      <c r="C117" s="65">
        <v>8</v>
      </c>
      <c r="D117" s="61">
        <v>2</v>
      </c>
      <c r="E117" s="76">
        <f t="shared" si="37"/>
        <v>10</v>
      </c>
      <c r="F117" s="148">
        <f t="shared" si="41"/>
        <v>4.8</v>
      </c>
      <c r="G117" s="149">
        <f t="shared" si="42"/>
        <v>6.4</v>
      </c>
      <c r="H117" s="149">
        <f t="shared" si="43"/>
        <v>8</v>
      </c>
      <c r="I117" s="149">
        <f t="shared" si="38"/>
        <v>6.4</v>
      </c>
      <c r="J117" s="149">
        <f t="shared" si="44"/>
        <v>6</v>
      </c>
      <c r="K117" s="149">
        <f t="shared" si="45"/>
        <v>8</v>
      </c>
      <c r="L117" s="149">
        <f t="shared" si="45"/>
        <v>6.4</v>
      </c>
      <c r="M117" s="149">
        <f t="shared" si="45"/>
        <v>6</v>
      </c>
      <c r="N117" s="149">
        <f t="shared" si="40"/>
        <v>4.8</v>
      </c>
      <c r="O117" s="149">
        <f t="shared" si="46"/>
        <v>6.4</v>
      </c>
      <c r="P117" s="149">
        <f t="shared" si="46"/>
        <v>6</v>
      </c>
      <c r="Q117" s="149">
        <f t="shared" si="47"/>
        <v>6</v>
      </c>
    </row>
    <row r="118" spans="2:17" ht="15" customHeight="1" x14ac:dyDescent="0.2">
      <c r="B118" s="63" t="s">
        <v>263</v>
      </c>
      <c r="C118" s="65">
        <v>18</v>
      </c>
      <c r="D118" s="61">
        <v>2</v>
      </c>
      <c r="E118" s="76">
        <f t="shared" si="37"/>
        <v>20</v>
      </c>
      <c r="F118" s="148">
        <f t="shared" si="41"/>
        <v>10.799999999999999</v>
      </c>
      <c r="G118" s="149">
        <f t="shared" si="42"/>
        <v>14.4</v>
      </c>
      <c r="H118" s="149">
        <f t="shared" si="43"/>
        <v>18</v>
      </c>
      <c r="I118" s="149">
        <f t="shared" si="38"/>
        <v>14.4</v>
      </c>
      <c r="J118" s="149">
        <f t="shared" si="44"/>
        <v>13.5</v>
      </c>
      <c r="K118" s="149">
        <f t="shared" si="45"/>
        <v>18</v>
      </c>
      <c r="L118" s="149">
        <f t="shared" si="45"/>
        <v>14.4</v>
      </c>
      <c r="M118" s="149">
        <f t="shared" si="45"/>
        <v>13.5</v>
      </c>
      <c r="N118" s="149">
        <f t="shared" si="40"/>
        <v>10.799999999999999</v>
      </c>
      <c r="O118" s="149">
        <f t="shared" si="46"/>
        <v>14.4</v>
      </c>
      <c r="P118" s="149">
        <f t="shared" si="46"/>
        <v>13.5</v>
      </c>
      <c r="Q118" s="149">
        <f t="shared" si="47"/>
        <v>13.5</v>
      </c>
    </row>
    <row r="119" spans="2:17" ht="15" customHeight="1" x14ac:dyDescent="0.2">
      <c r="B119" s="63" t="s">
        <v>264</v>
      </c>
      <c r="C119" s="65">
        <v>18</v>
      </c>
      <c r="D119" s="61">
        <v>2</v>
      </c>
      <c r="E119" s="76">
        <f t="shared" si="37"/>
        <v>20</v>
      </c>
      <c r="F119" s="148">
        <f t="shared" si="41"/>
        <v>10.799999999999999</v>
      </c>
      <c r="G119" s="149">
        <f t="shared" si="42"/>
        <v>14.4</v>
      </c>
      <c r="H119" s="149">
        <f t="shared" si="43"/>
        <v>18</v>
      </c>
      <c r="I119" s="149">
        <f t="shared" si="38"/>
        <v>14.4</v>
      </c>
      <c r="J119" s="149">
        <f t="shared" si="44"/>
        <v>13.5</v>
      </c>
      <c r="K119" s="149">
        <f t="shared" si="45"/>
        <v>18</v>
      </c>
      <c r="L119" s="149">
        <f t="shared" si="45"/>
        <v>14.4</v>
      </c>
      <c r="M119" s="149">
        <f t="shared" si="45"/>
        <v>13.5</v>
      </c>
      <c r="N119" s="149">
        <f t="shared" si="40"/>
        <v>10.799999999999999</v>
      </c>
      <c r="O119" s="149">
        <f t="shared" si="46"/>
        <v>14.4</v>
      </c>
      <c r="P119" s="149">
        <f t="shared" si="46"/>
        <v>13.5</v>
      </c>
      <c r="Q119" s="149">
        <f t="shared" si="47"/>
        <v>13.5</v>
      </c>
    </row>
    <row r="120" spans="2:17" ht="15" customHeight="1" x14ac:dyDescent="0.2">
      <c r="B120" s="63" t="s">
        <v>265</v>
      </c>
      <c r="C120" s="65">
        <v>16</v>
      </c>
      <c r="D120" s="61">
        <v>2</v>
      </c>
      <c r="E120" s="76">
        <f t="shared" si="37"/>
        <v>18</v>
      </c>
      <c r="F120" s="148">
        <f t="shared" si="41"/>
        <v>9.6</v>
      </c>
      <c r="G120" s="149">
        <f t="shared" si="42"/>
        <v>12.8</v>
      </c>
      <c r="H120" s="149">
        <f t="shared" si="43"/>
        <v>16</v>
      </c>
      <c r="I120" s="149">
        <f t="shared" si="38"/>
        <v>12.8</v>
      </c>
      <c r="J120" s="149">
        <f t="shared" si="44"/>
        <v>12</v>
      </c>
      <c r="K120" s="149">
        <f t="shared" si="45"/>
        <v>16</v>
      </c>
      <c r="L120" s="149">
        <f t="shared" si="45"/>
        <v>12.8</v>
      </c>
      <c r="M120" s="149">
        <f t="shared" si="45"/>
        <v>12</v>
      </c>
      <c r="N120" s="149">
        <f t="shared" si="40"/>
        <v>9.6</v>
      </c>
      <c r="O120" s="149">
        <f t="shared" si="46"/>
        <v>12.8</v>
      </c>
      <c r="P120" s="149">
        <f t="shared" si="46"/>
        <v>12</v>
      </c>
      <c r="Q120" s="149">
        <f t="shared" si="47"/>
        <v>12</v>
      </c>
    </row>
    <row r="121" spans="2:17" ht="15" customHeight="1" x14ac:dyDescent="0.2">
      <c r="B121" s="63" t="s">
        <v>266</v>
      </c>
      <c r="C121" s="65">
        <v>10</v>
      </c>
      <c r="D121" s="61">
        <v>2</v>
      </c>
      <c r="E121" s="76">
        <f t="shared" si="37"/>
        <v>12</v>
      </c>
      <c r="F121" s="148">
        <f t="shared" si="41"/>
        <v>6</v>
      </c>
      <c r="G121" s="149">
        <f t="shared" si="42"/>
        <v>8</v>
      </c>
      <c r="H121" s="149">
        <f t="shared" si="43"/>
        <v>10</v>
      </c>
      <c r="I121" s="149">
        <f t="shared" si="38"/>
        <v>8</v>
      </c>
      <c r="J121" s="149">
        <f t="shared" si="44"/>
        <v>7.5</v>
      </c>
      <c r="K121" s="149">
        <f t="shared" si="45"/>
        <v>10</v>
      </c>
      <c r="L121" s="149">
        <f t="shared" si="45"/>
        <v>8</v>
      </c>
      <c r="M121" s="149">
        <f t="shared" si="45"/>
        <v>7.5</v>
      </c>
      <c r="N121" s="149">
        <f t="shared" si="40"/>
        <v>6</v>
      </c>
      <c r="O121" s="149">
        <f t="shared" si="46"/>
        <v>8</v>
      </c>
      <c r="P121" s="149">
        <f t="shared" si="46"/>
        <v>7.5</v>
      </c>
      <c r="Q121" s="149">
        <f t="shared" si="47"/>
        <v>7.5</v>
      </c>
    </row>
    <row r="122" spans="2:17" ht="15" customHeight="1" x14ac:dyDescent="0.2">
      <c r="B122" s="63" t="s">
        <v>389</v>
      </c>
      <c r="C122" s="65">
        <v>10</v>
      </c>
      <c r="D122" s="61">
        <v>2</v>
      </c>
      <c r="E122" s="76">
        <f t="shared" si="37"/>
        <v>12</v>
      </c>
      <c r="F122" s="148">
        <f t="shared" si="41"/>
        <v>6</v>
      </c>
      <c r="G122" s="149">
        <f t="shared" si="42"/>
        <v>8</v>
      </c>
      <c r="H122" s="149">
        <f t="shared" si="43"/>
        <v>10</v>
      </c>
      <c r="I122" s="149">
        <f t="shared" si="38"/>
        <v>8</v>
      </c>
      <c r="J122" s="149">
        <f t="shared" si="44"/>
        <v>7.5</v>
      </c>
      <c r="K122" s="149">
        <f t="shared" si="45"/>
        <v>10</v>
      </c>
      <c r="L122" s="149">
        <f t="shared" si="45"/>
        <v>8</v>
      </c>
      <c r="M122" s="149">
        <f t="shared" si="45"/>
        <v>7.5</v>
      </c>
      <c r="N122" s="149">
        <f t="shared" si="40"/>
        <v>6</v>
      </c>
      <c r="O122" s="149">
        <f t="shared" si="46"/>
        <v>8</v>
      </c>
      <c r="P122" s="149">
        <f t="shared" si="46"/>
        <v>7.5</v>
      </c>
      <c r="Q122" s="149">
        <f t="shared" si="47"/>
        <v>7.5</v>
      </c>
    </row>
    <row r="123" spans="2:17" ht="15" customHeight="1" x14ac:dyDescent="0.2">
      <c r="B123" s="63" t="s">
        <v>390</v>
      </c>
      <c r="C123" s="65">
        <v>18</v>
      </c>
      <c r="D123" s="61">
        <v>2</v>
      </c>
      <c r="E123" s="76">
        <f t="shared" si="37"/>
        <v>20</v>
      </c>
      <c r="F123" s="148">
        <f t="shared" si="41"/>
        <v>10.799999999999999</v>
      </c>
      <c r="G123" s="149">
        <f t="shared" si="42"/>
        <v>14.4</v>
      </c>
      <c r="H123" s="149">
        <f t="shared" si="43"/>
        <v>18</v>
      </c>
      <c r="I123" s="149">
        <f t="shared" si="38"/>
        <v>14.4</v>
      </c>
      <c r="J123" s="149">
        <f t="shared" si="44"/>
        <v>13.5</v>
      </c>
      <c r="K123" s="149">
        <f t="shared" si="45"/>
        <v>18</v>
      </c>
      <c r="L123" s="149">
        <f t="shared" si="45"/>
        <v>14.4</v>
      </c>
      <c r="M123" s="149">
        <f t="shared" si="45"/>
        <v>13.5</v>
      </c>
      <c r="N123" s="149">
        <f t="shared" si="40"/>
        <v>10.799999999999999</v>
      </c>
      <c r="O123" s="149">
        <f t="shared" si="46"/>
        <v>14.4</v>
      </c>
      <c r="P123" s="149">
        <f t="shared" si="46"/>
        <v>13.5</v>
      </c>
      <c r="Q123" s="149">
        <f t="shared" si="47"/>
        <v>13.5</v>
      </c>
    </row>
    <row r="124" spans="2:17" ht="15" customHeight="1" x14ac:dyDescent="0.2">
      <c r="B124" s="63" t="s">
        <v>391</v>
      </c>
      <c r="C124" s="65">
        <v>10</v>
      </c>
      <c r="D124" s="61">
        <v>2</v>
      </c>
      <c r="E124" s="76">
        <f t="shared" si="37"/>
        <v>12</v>
      </c>
      <c r="F124" s="148">
        <f t="shared" si="41"/>
        <v>6</v>
      </c>
      <c r="G124" s="149">
        <f t="shared" si="42"/>
        <v>8</v>
      </c>
      <c r="H124" s="149">
        <f t="shared" si="43"/>
        <v>10</v>
      </c>
      <c r="I124" s="149">
        <f t="shared" si="38"/>
        <v>8</v>
      </c>
      <c r="J124" s="149">
        <f t="shared" si="44"/>
        <v>7.5</v>
      </c>
      <c r="K124" s="149">
        <f t="shared" ref="K124:M129" si="48">H124</f>
        <v>10</v>
      </c>
      <c r="L124" s="149">
        <f t="shared" si="48"/>
        <v>8</v>
      </c>
      <c r="M124" s="149">
        <f t="shared" si="48"/>
        <v>7.5</v>
      </c>
      <c r="N124" s="149">
        <f t="shared" si="40"/>
        <v>6</v>
      </c>
      <c r="O124" s="149">
        <f t="shared" ref="O124:P129" si="49">L124</f>
        <v>8</v>
      </c>
      <c r="P124" s="149">
        <f t="shared" si="49"/>
        <v>7.5</v>
      </c>
      <c r="Q124" s="149">
        <f t="shared" si="47"/>
        <v>7.5</v>
      </c>
    </row>
    <row r="125" spans="2:17" ht="15" customHeight="1" x14ac:dyDescent="0.2">
      <c r="B125" s="63" t="s">
        <v>392</v>
      </c>
      <c r="C125" s="65">
        <v>14</v>
      </c>
      <c r="D125" s="61">
        <v>2</v>
      </c>
      <c r="E125" s="76">
        <f t="shared" si="37"/>
        <v>16</v>
      </c>
      <c r="F125" s="148">
        <f t="shared" si="41"/>
        <v>8.4</v>
      </c>
      <c r="G125" s="149">
        <f t="shared" si="42"/>
        <v>11.200000000000001</v>
      </c>
      <c r="H125" s="149">
        <f t="shared" si="43"/>
        <v>14</v>
      </c>
      <c r="I125" s="149">
        <f t="shared" si="38"/>
        <v>11.200000000000001</v>
      </c>
      <c r="J125" s="149">
        <f t="shared" si="44"/>
        <v>10.5</v>
      </c>
      <c r="K125" s="149">
        <f t="shared" si="48"/>
        <v>14</v>
      </c>
      <c r="L125" s="149">
        <f t="shared" si="48"/>
        <v>11.200000000000001</v>
      </c>
      <c r="M125" s="149">
        <f t="shared" si="48"/>
        <v>10.5</v>
      </c>
      <c r="N125" s="149">
        <f t="shared" si="40"/>
        <v>8.4</v>
      </c>
      <c r="O125" s="149">
        <f t="shared" si="49"/>
        <v>11.200000000000001</v>
      </c>
      <c r="P125" s="149">
        <f t="shared" si="49"/>
        <v>10.5</v>
      </c>
      <c r="Q125" s="149">
        <f t="shared" si="47"/>
        <v>10.5</v>
      </c>
    </row>
    <row r="126" spans="2:17" ht="15" customHeight="1" x14ac:dyDescent="0.2">
      <c r="B126" s="68" t="s">
        <v>393</v>
      </c>
      <c r="C126" s="65">
        <v>8</v>
      </c>
      <c r="D126" s="61">
        <v>2</v>
      </c>
      <c r="E126" s="76">
        <f t="shared" si="37"/>
        <v>10</v>
      </c>
      <c r="F126" s="148">
        <f t="shared" si="41"/>
        <v>4.8</v>
      </c>
      <c r="G126" s="149">
        <f t="shared" si="42"/>
        <v>6.4</v>
      </c>
      <c r="H126" s="149">
        <f t="shared" si="43"/>
        <v>8</v>
      </c>
      <c r="I126" s="149">
        <f t="shared" si="38"/>
        <v>6.4</v>
      </c>
      <c r="J126" s="149">
        <f t="shared" si="44"/>
        <v>6</v>
      </c>
      <c r="K126" s="149">
        <f t="shared" si="48"/>
        <v>8</v>
      </c>
      <c r="L126" s="149">
        <f t="shared" si="48"/>
        <v>6.4</v>
      </c>
      <c r="M126" s="149">
        <f t="shared" si="48"/>
        <v>6</v>
      </c>
      <c r="N126" s="149">
        <f t="shared" si="40"/>
        <v>4.8</v>
      </c>
      <c r="O126" s="149">
        <f t="shared" si="49"/>
        <v>6.4</v>
      </c>
      <c r="P126" s="149">
        <f t="shared" si="49"/>
        <v>6</v>
      </c>
      <c r="Q126" s="149">
        <f t="shared" si="47"/>
        <v>6</v>
      </c>
    </row>
    <row r="127" spans="2:17" ht="15" customHeight="1" x14ac:dyDescent="0.2">
      <c r="B127" s="77">
        <v>300</v>
      </c>
      <c r="C127" s="70">
        <v>20</v>
      </c>
      <c r="D127" s="61">
        <v>3</v>
      </c>
      <c r="E127" s="76">
        <f t="shared" si="37"/>
        <v>23</v>
      </c>
      <c r="F127" s="148">
        <f t="shared" si="41"/>
        <v>12</v>
      </c>
      <c r="G127" s="149">
        <f t="shared" si="42"/>
        <v>16</v>
      </c>
      <c r="H127" s="149">
        <f t="shared" si="43"/>
        <v>20</v>
      </c>
      <c r="I127" s="149">
        <f t="shared" si="38"/>
        <v>16</v>
      </c>
      <c r="J127" s="149">
        <f t="shared" si="44"/>
        <v>15</v>
      </c>
      <c r="K127" s="149">
        <f t="shared" si="48"/>
        <v>20</v>
      </c>
      <c r="L127" s="149">
        <f t="shared" si="48"/>
        <v>16</v>
      </c>
      <c r="M127" s="149">
        <f t="shared" si="48"/>
        <v>15</v>
      </c>
      <c r="N127" s="149">
        <f t="shared" si="40"/>
        <v>12</v>
      </c>
      <c r="O127" s="149">
        <f t="shared" si="49"/>
        <v>16</v>
      </c>
      <c r="P127" s="149">
        <f t="shared" si="49"/>
        <v>15</v>
      </c>
      <c r="Q127" s="149">
        <f t="shared" si="47"/>
        <v>15</v>
      </c>
    </row>
    <row r="128" spans="2:17" ht="15" customHeight="1" x14ac:dyDescent="0.2">
      <c r="B128" s="77">
        <v>301</v>
      </c>
      <c r="C128" s="70">
        <v>30</v>
      </c>
      <c r="D128" s="61">
        <v>2</v>
      </c>
      <c r="E128" s="76">
        <f t="shared" si="37"/>
        <v>32</v>
      </c>
      <c r="F128" s="148">
        <f t="shared" si="41"/>
        <v>18</v>
      </c>
      <c r="G128" s="149">
        <f t="shared" si="42"/>
        <v>24</v>
      </c>
      <c r="H128" s="149">
        <f t="shared" si="43"/>
        <v>30</v>
      </c>
      <c r="I128" s="149">
        <f t="shared" si="38"/>
        <v>24</v>
      </c>
      <c r="J128" s="149">
        <f t="shared" si="44"/>
        <v>22.5</v>
      </c>
      <c r="K128" s="149">
        <f t="shared" si="48"/>
        <v>30</v>
      </c>
      <c r="L128" s="149">
        <f t="shared" si="48"/>
        <v>24</v>
      </c>
      <c r="M128" s="149">
        <f t="shared" si="48"/>
        <v>22.5</v>
      </c>
      <c r="N128" s="149">
        <f t="shared" si="40"/>
        <v>18</v>
      </c>
      <c r="O128" s="149">
        <f t="shared" si="49"/>
        <v>24</v>
      </c>
      <c r="P128" s="149">
        <f t="shared" si="49"/>
        <v>22.5</v>
      </c>
      <c r="Q128" s="149">
        <f t="shared" si="47"/>
        <v>22.5</v>
      </c>
    </row>
    <row r="129" spans="2:17" ht="15" customHeight="1" thickBot="1" x14ac:dyDescent="0.25">
      <c r="B129" s="71">
        <v>302</v>
      </c>
      <c r="C129" s="73">
        <v>22</v>
      </c>
      <c r="D129" s="74">
        <v>3</v>
      </c>
      <c r="E129" s="78">
        <f t="shared" si="37"/>
        <v>25</v>
      </c>
      <c r="F129" s="152">
        <f t="shared" si="41"/>
        <v>13.2</v>
      </c>
      <c r="G129" s="153">
        <f t="shared" si="42"/>
        <v>17.600000000000001</v>
      </c>
      <c r="H129" s="153">
        <f t="shared" si="43"/>
        <v>22</v>
      </c>
      <c r="I129" s="153">
        <f t="shared" si="38"/>
        <v>17.600000000000001</v>
      </c>
      <c r="J129" s="153">
        <f t="shared" si="44"/>
        <v>16.5</v>
      </c>
      <c r="K129" s="153">
        <f t="shared" si="48"/>
        <v>22</v>
      </c>
      <c r="L129" s="153">
        <f t="shared" si="48"/>
        <v>17.600000000000001</v>
      </c>
      <c r="M129" s="153">
        <f t="shared" si="48"/>
        <v>16.5</v>
      </c>
      <c r="N129" s="153">
        <f t="shared" si="40"/>
        <v>13.2</v>
      </c>
      <c r="O129" s="153">
        <f t="shared" si="49"/>
        <v>17.600000000000001</v>
      </c>
      <c r="P129" s="153">
        <f t="shared" si="49"/>
        <v>16.5</v>
      </c>
      <c r="Q129" s="153">
        <f t="shared" si="47"/>
        <v>16.5</v>
      </c>
    </row>
    <row r="130" spans="2:17" ht="15" customHeight="1" x14ac:dyDescent="0.2">
      <c r="B130" s="1"/>
      <c r="C130" s="113">
        <f>SUM(C106:C129)</f>
        <v>320</v>
      </c>
      <c r="D130" s="113">
        <f>SUM(D106:D129)</f>
        <v>55</v>
      </c>
      <c r="E130" s="113">
        <f>SUM(E106:E129)</f>
        <v>375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ht="15" customHeight="1" thickBot="1" x14ac:dyDescent="0.25">
      <c r="B131" s="1"/>
      <c r="C131" s="113"/>
      <c r="D131" s="113"/>
      <c r="E131" s="113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ht="30.75" customHeight="1" thickBot="1" x14ac:dyDescent="0.25">
      <c r="B132" s="1"/>
      <c r="C132" s="113"/>
      <c r="D132" s="113"/>
      <c r="E132" s="113"/>
      <c r="F132" s="502" t="s">
        <v>157</v>
      </c>
      <c r="G132" s="503"/>
      <c r="H132" s="503"/>
      <c r="I132" s="503"/>
      <c r="J132" s="503"/>
      <c r="K132" s="503"/>
      <c r="L132" s="503"/>
      <c r="M132" s="503"/>
      <c r="N132" s="504"/>
      <c r="O132" s="505" t="s">
        <v>158</v>
      </c>
      <c r="P132" s="506"/>
      <c r="Q132" s="134" t="s">
        <v>381</v>
      </c>
    </row>
    <row r="133" spans="2:17" ht="45.75" thickBot="1" x14ac:dyDescent="0.25">
      <c r="B133" s="1" t="s">
        <v>336</v>
      </c>
      <c r="C133" s="1"/>
      <c r="D133" s="1"/>
      <c r="E133" s="1"/>
      <c r="F133" s="135" t="s">
        <v>159</v>
      </c>
      <c r="G133" s="136" t="s">
        <v>160</v>
      </c>
      <c r="H133" s="137" t="s">
        <v>161</v>
      </c>
      <c r="I133" s="136" t="s">
        <v>162</v>
      </c>
      <c r="J133" s="138" t="s">
        <v>292</v>
      </c>
      <c r="K133" s="137" t="s">
        <v>293</v>
      </c>
      <c r="L133" s="136" t="s">
        <v>294</v>
      </c>
      <c r="M133" s="138" t="s">
        <v>295</v>
      </c>
      <c r="N133" s="139" t="s">
        <v>296</v>
      </c>
      <c r="O133" s="140" t="s">
        <v>289</v>
      </c>
      <c r="P133" s="141" t="s">
        <v>290</v>
      </c>
      <c r="Q133" s="142" t="s">
        <v>291</v>
      </c>
    </row>
    <row r="134" spans="2:17" ht="15" customHeight="1" x14ac:dyDescent="0.2">
      <c r="B134" s="89" t="s">
        <v>313</v>
      </c>
      <c r="C134" s="129">
        <v>16</v>
      </c>
      <c r="D134" s="59">
        <v>4</v>
      </c>
      <c r="E134" s="75">
        <f t="shared" ref="E134:E163" si="50">SUM(C134:D134)</f>
        <v>20</v>
      </c>
      <c r="F134" s="144">
        <f>C134*0.6</f>
        <v>9.6</v>
      </c>
      <c r="G134" s="145">
        <f>C134*0.8</f>
        <v>12.8</v>
      </c>
      <c r="H134" s="145">
        <f>C134</f>
        <v>16</v>
      </c>
      <c r="I134" s="145">
        <f t="shared" ref="I134:I180" si="51">G134</f>
        <v>12.8</v>
      </c>
      <c r="J134" s="145">
        <f>C134*0.75</f>
        <v>12</v>
      </c>
      <c r="K134" s="145">
        <f t="shared" ref="K134:M135" si="52">H134</f>
        <v>16</v>
      </c>
      <c r="L134" s="145">
        <f t="shared" si="52"/>
        <v>12.8</v>
      </c>
      <c r="M134" s="145">
        <f t="shared" si="52"/>
        <v>12</v>
      </c>
      <c r="N134" s="145">
        <f t="shared" ref="N134:N180" si="53">F134</f>
        <v>9.6</v>
      </c>
      <c r="O134" s="145">
        <f>L134</f>
        <v>12.8</v>
      </c>
      <c r="P134" s="145">
        <f>M134</f>
        <v>12</v>
      </c>
      <c r="Q134" s="145">
        <f>P134</f>
        <v>12</v>
      </c>
    </row>
    <row r="135" spans="2:17" ht="15" customHeight="1" x14ac:dyDescent="0.2">
      <c r="B135" s="92" t="s">
        <v>314</v>
      </c>
      <c r="C135" s="81">
        <v>15</v>
      </c>
      <c r="D135" s="95">
        <v>5</v>
      </c>
      <c r="E135" s="76">
        <f t="shared" si="50"/>
        <v>20</v>
      </c>
      <c r="F135" s="148">
        <f>C135*0.6</f>
        <v>9</v>
      </c>
      <c r="G135" s="149">
        <f>C135*0.8</f>
        <v>12</v>
      </c>
      <c r="H135" s="149">
        <f>C135</f>
        <v>15</v>
      </c>
      <c r="I135" s="149">
        <f t="shared" si="51"/>
        <v>12</v>
      </c>
      <c r="J135" s="149">
        <f>C135*0.75</f>
        <v>11.25</v>
      </c>
      <c r="K135" s="149">
        <f t="shared" si="52"/>
        <v>15</v>
      </c>
      <c r="L135" s="149">
        <f t="shared" si="52"/>
        <v>12</v>
      </c>
      <c r="M135" s="149">
        <f t="shared" si="52"/>
        <v>11.25</v>
      </c>
      <c r="N135" s="149">
        <f t="shared" si="53"/>
        <v>9</v>
      </c>
      <c r="O135" s="149">
        <f>L135</f>
        <v>12</v>
      </c>
      <c r="P135" s="149">
        <f>M135</f>
        <v>11.25</v>
      </c>
      <c r="Q135" s="149">
        <f>P135</f>
        <v>11.25</v>
      </c>
    </row>
    <row r="136" spans="2:17" ht="15" customHeight="1" x14ac:dyDescent="0.2">
      <c r="B136" s="92" t="s">
        <v>315</v>
      </c>
      <c r="C136" s="81">
        <v>10</v>
      </c>
      <c r="D136" s="95">
        <v>5</v>
      </c>
      <c r="E136" s="76">
        <f t="shared" si="50"/>
        <v>15</v>
      </c>
      <c r="F136" s="148">
        <f t="shared" ref="F136:F180" si="54">C136*0.6</f>
        <v>6</v>
      </c>
      <c r="G136" s="149">
        <f t="shared" ref="G136:G180" si="55">C136*0.8</f>
        <v>8</v>
      </c>
      <c r="H136" s="149">
        <f t="shared" ref="H136:H180" si="56">C136</f>
        <v>10</v>
      </c>
      <c r="I136" s="149">
        <f t="shared" si="51"/>
        <v>8</v>
      </c>
      <c r="J136" s="149">
        <f t="shared" ref="J136:J180" si="57">C136*0.75</f>
        <v>7.5</v>
      </c>
      <c r="K136" s="149">
        <f t="shared" ref="K136:M151" si="58">H136</f>
        <v>10</v>
      </c>
      <c r="L136" s="149">
        <f t="shared" si="58"/>
        <v>8</v>
      </c>
      <c r="M136" s="149">
        <f t="shared" si="58"/>
        <v>7.5</v>
      </c>
      <c r="N136" s="149">
        <f t="shared" si="53"/>
        <v>6</v>
      </c>
      <c r="O136" s="149">
        <f t="shared" ref="O136:P151" si="59">L136</f>
        <v>8</v>
      </c>
      <c r="P136" s="149">
        <f t="shared" si="59"/>
        <v>7.5</v>
      </c>
      <c r="Q136" s="149">
        <f t="shared" ref="Q136:Q180" si="60">P136</f>
        <v>7.5</v>
      </c>
    </row>
    <row r="137" spans="2:17" ht="15" customHeight="1" x14ac:dyDescent="0.2">
      <c r="B137" s="92" t="s">
        <v>324</v>
      </c>
      <c r="C137" s="130">
        <v>24</v>
      </c>
      <c r="D137" s="61">
        <v>5</v>
      </c>
      <c r="E137" s="76">
        <f t="shared" si="50"/>
        <v>29</v>
      </c>
      <c r="F137" s="148">
        <f t="shared" si="54"/>
        <v>14.399999999999999</v>
      </c>
      <c r="G137" s="149">
        <f t="shared" si="55"/>
        <v>19.200000000000003</v>
      </c>
      <c r="H137" s="149">
        <f t="shared" si="56"/>
        <v>24</v>
      </c>
      <c r="I137" s="149">
        <f t="shared" si="51"/>
        <v>19.200000000000003</v>
      </c>
      <c r="J137" s="149">
        <f t="shared" si="57"/>
        <v>18</v>
      </c>
      <c r="K137" s="149">
        <f t="shared" si="58"/>
        <v>24</v>
      </c>
      <c r="L137" s="149">
        <f t="shared" si="58"/>
        <v>19.200000000000003</v>
      </c>
      <c r="M137" s="149">
        <f t="shared" si="58"/>
        <v>18</v>
      </c>
      <c r="N137" s="149">
        <f t="shared" si="53"/>
        <v>14.399999999999999</v>
      </c>
      <c r="O137" s="149">
        <f t="shared" si="59"/>
        <v>19.200000000000003</v>
      </c>
      <c r="P137" s="149">
        <f t="shared" si="59"/>
        <v>18</v>
      </c>
      <c r="Q137" s="149">
        <f t="shared" si="60"/>
        <v>18</v>
      </c>
    </row>
    <row r="138" spans="2:17" ht="15" customHeight="1" x14ac:dyDescent="0.2">
      <c r="B138" s="92" t="s">
        <v>326</v>
      </c>
      <c r="C138" s="81">
        <v>26</v>
      </c>
      <c r="D138" s="95">
        <v>5</v>
      </c>
      <c r="E138" s="76">
        <f t="shared" si="50"/>
        <v>31</v>
      </c>
      <c r="F138" s="148">
        <f t="shared" si="54"/>
        <v>15.6</v>
      </c>
      <c r="G138" s="149">
        <f t="shared" si="55"/>
        <v>20.8</v>
      </c>
      <c r="H138" s="149">
        <f t="shared" si="56"/>
        <v>26</v>
      </c>
      <c r="I138" s="149">
        <f t="shared" si="51"/>
        <v>20.8</v>
      </c>
      <c r="J138" s="149">
        <f t="shared" si="57"/>
        <v>19.5</v>
      </c>
      <c r="K138" s="149">
        <f t="shared" si="58"/>
        <v>26</v>
      </c>
      <c r="L138" s="149">
        <f t="shared" si="58"/>
        <v>20.8</v>
      </c>
      <c r="M138" s="149">
        <f t="shared" si="58"/>
        <v>19.5</v>
      </c>
      <c r="N138" s="149">
        <f t="shared" si="53"/>
        <v>15.6</v>
      </c>
      <c r="O138" s="149">
        <f t="shared" si="59"/>
        <v>20.8</v>
      </c>
      <c r="P138" s="149">
        <f t="shared" si="59"/>
        <v>19.5</v>
      </c>
      <c r="Q138" s="149">
        <f t="shared" si="60"/>
        <v>19.5</v>
      </c>
    </row>
    <row r="139" spans="2:17" ht="15" customHeight="1" x14ac:dyDescent="0.2">
      <c r="B139" s="92" t="s">
        <v>327</v>
      </c>
      <c r="C139" s="81">
        <v>14</v>
      </c>
      <c r="D139" s="95">
        <v>6</v>
      </c>
      <c r="E139" s="76">
        <f t="shared" si="50"/>
        <v>20</v>
      </c>
      <c r="F139" s="148">
        <f t="shared" si="54"/>
        <v>8.4</v>
      </c>
      <c r="G139" s="149">
        <f t="shared" si="55"/>
        <v>11.200000000000001</v>
      </c>
      <c r="H139" s="149">
        <f t="shared" si="56"/>
        <v>14</v>
      </c>
      <c r="I139" s="149">
        <f t="shared" si="51"/>
        <v>11.200000000000001</v>
      </c>
      <c r="J139" s="149">
        <f t="shared" si="57"/>
        <v>10.5</v>
      </c>
      <c r="K139" s="149">
        <f t="shared" si="58"/>
        <v>14</v>
      </c>
      <c r="L139" s="149">
        <f t="shared" si="58"/>
        <v>11.200000000000001</v>
      </c>
      <c r="M139" s="149">
        <f t="shared" si="58"/>
        <v>10.5</v>
      </c>
      <c r="N139" s="149">
        <f t="shared" si="53"/>
        <v>8.4</v>
      </c>
      <c r="O139" s="149">
        <f t="shared" si="59"/>
        <v>11.200000000000001</v>
      </c>
      <c r="P139" s="149">
        <f t="shared" si="59"/>
        <v>10.5</v>
      </c>
      <c r="Q139" s="149">
        <f t="shared" si="60"/>
        <v>10.5</v>
      </c>
    </row>
    <row r="140" spans="2:17" ht="15" customHeight="1" x14ac:dyDescent="0.2">
      <c r="B140" s="92" t="s">
        <v>328</v>
      </c>
      <c r="C140" s="131">
        <v>16</v>
      </c>
      <c r="D140" s="95">
        <v>4</v>
      </c>
      <c r="E140" s="76">
        <f t="shared" si="50"/>
        <v>20</v>
      </c>
      <c r="F140" s="148">
        <f t="shared" si="54"/>
        <v>9.6</v>
      </c>
      <c r="G140" s="149">
        <f t="shared" si="55"/>
        <v>12.8</v>
      </c>
      <c r="H140" s="149">
        <f t="shared" si="56"/>
        <v>16</v>
      </c>
      <c r="I140" s="149">
        <f t="shared" si="51"/>
        <v>12.8</v>
      </c>
      <c r="J140" s="149">
        <f t="shared" si="57"/>
        <v>12</v>
      </c>
      <c r="K140" s="149">
        <f t="shared" si="58"/>
        <v>16</v>
      </c>
      <c r="L140" s="149">
        <f t="shared" si="58"/>
        <v>12.8</v>
      </c>
      <c r="M140" s="149">
        <f t="shared" si="58"/>
        <v>12</v>
      </c>
      <c r="N140" s="149">
        <f t="shared" si="53"/>
        <v>9.6</v>
      </c>
      <c r="O140" s="149">
        <f t="shared" si="59"/>
        <v>12.8</v>
      </c>
      <c r="P140" s="149">
        <f t="shared" si="59"/>
        <v>12</v>
      </c>
      <c r="Q140" s="149">
        <f t="shared" si="60"/>
        <v>12</v>
      </c>
    </row>
    <row r="141" spans="2:17" ht="15" customHeight="1" x14ac:dyDescent="0.2">
      <c r="B141" s="96" t="s">
        <v>329</v>
      </c>
      <c r="C141" s="98">
        <v>8</v>
      </c>
      <c r="D141" s="99">
        <v>4</v>
      </c>
      <c r="E141" s="76">
        <f t="shared" si="50"/>
        <v>12</v>
      </c>
      <c r="F141" s="148">
        <f t="shared" si="54"/>
        <v>4.8</v>
      </c>
      <c r="G141" s="149">
        <f t="shared" si="55"/>
        <v>6.4</v>
      </c>
      <c r="H141" s="149">
        <f t="shared" si="56"/>
        <v>8</v>
      </c>
      <c r="I141" s="149">
        <f t="shared" si="51"/>
        <v>6.4</v>
      </c>
      <c r="J141" s="149">
        <f t="shared" si="57"/>
        <v>6</v>
      </c>
      <c r="K141" s="149">
        <f t="shared" si="58"/>
        <v>8</v>
      </c>
      <c r="L141" s="149">
        <f t="shared" si="58"/>
        <v>6.4</v>
      </c>
      <c r="M141" s="149">
        <f t="shared" si="58"/>
        <v>6</v>
      </c>
      <c r="N141" s="149">
        <f t="shared" si="53"/>
        <v>4.8</v>
      </c>
      <c r="O141" s="149">
        <f t="shared" si="59"/>
        <v>6.4</v>
      </c>
      <c r="P141" s="149">
        <f t="shared" si="59"/>
        <v>6</v>
      </c>
      <c r="Q141" s="149">
        <f t="shared" si="60"/>
        <v>6</v>
      </c>
    </row>
    <row r="142" spans="2:17" ht="15" customHeight="1" x14ac:dyDescent="0.2">
      <c r="B142" s="96" t="s">
        <v>164</v>
      </c>
      <c r="C142" s="98">
        <v>4</v>
      </c>
      <c r="D142" s="99">
        <v>4</v>
      </c>
      <c r="E142" s="76">
        <f t="shared" si="50"/>
        <v>8</v>
      </c>
      <c r="F142" s="148">
        <f t="shared" si="54"/>
        <v>2.4</v>
      </c>
      <c r="G142" s="149">
        <f t="shared" si="55"/>
        <v>3.2</v>
      </c>
      <c r="H142" s="149">
        <f t="shared" si="56"/>
        <v>4</v>
      </c>
      <c r="I142" s="149">
        <f t="shared" si="51"/>
        <v>3.2</v>
      </c>
      <c r="J142" s="149">
        <f t="shared" si="57"/>
        <v>3</v>
      </c>
      <c r="K142" s="149">
        <f t="shared" si="58"/>
        <v>4</v>
      </c>
      <c r="L142" s="149">
        <f t="shared" si="58"/>
        <v>3.2</v>
      </c>
      <c r="M142" s="149">
        <f t="shared" si="58"/>
        <v>3</v>
      </c>
      <c r="N142" s="149">
        <f t="shared" si="53"/>
        <v>2.4</v>
      </c>
      <c r="O142" s="149">
        <f t="shared" si="59"/>
        <v>3.2</v>
      </c>
      <c r="P142" s="149">
        <f t="shared" si="59"/>
        <v>3</v>
      </c>
      <c r="Q142" s="149">
        <f t="shared" si="60"/>
        <v>3</v>
      </c>
    </row>
    <row r="143" spans="2:17" ht="15" customHeight="1" x14ac:dyDescent="0.2">
      <c r="B143" s="96" t="s">
        <v>166</v>
      </c>
      <c r="C143" s="98">
        <v>10</v>
      </c>
      <c r="D143" s="99">
        <v>1</v>
      </c>
      <c r="E143" s="76">
        <f t="shared" si="50"/>
        <v>11</v>
      </c>
      <c r="F143" s="148">
        <f t="shared" si="54"/>
        <v>6</v>
      </c>
      <c r="G143" s="149">
        <f t="shared" si="55"/>
        <v>8</v>
      </c>
      <c r="H143" s="149">
        <f t="shared" si="56"/>
        <v>10</v>
      </c>
      <c r="I143" s="149">
        <f t="shared" si="51"/>
        <v>8</v>
      </c>
      <c r="J143" s="149">
        <f t="shared" si="57"/>
        <v>7.5</v>
      </c>
      <c r="K143" s="149">
        <f t="shared" si="58"/>
        <v>10</v>
      </c>
      <c r="L143" s="149">
        <f t="shared" si="58"/>
        <v>8</v>
      </c>
      <c r="M143" s="149">
        <f t="shared" si="58"/>
        <v>7.5</v>
      </c>
      <c r="N143" s="149">
        <f t="shared" si="53"/>
        <v>6</v>
      </c>
      <c r="O143" s="149">
        <f t="shared" si="59"/>
        <v>8</v>
      </c>
      <c r="P143" s="149">
        <f t="shared" si="59"/>
        <v>7.5</v>
      </c>
      <c r="Q143" s="149">
        <f t="shared" si="60"/>
        <v>7.5</v>
      </c>
    </row>
    <row r="144" spans="2:17" ht="15" customHeight="1" x14ac:dyDescent="0.2">
      <c r="B144" s="96" t="s">
        <v>78</v>
      </c>
      <c r="C144" s="98">
        <v>6</v>
      </c>
      <c r="D144" s="99">
        <v>1</v>
      </c>
      <c r="E144" s="76">
        <f t="shared" si="50"/>
        <v>7</v>
      </c>
      <c r="F144" s="148">
        <f t="shared" si="54"/>
        <v>3.5999999999999996</v>
      </c>
      <c r="G144" s="149">
        <f t="shared" si="55"/>
        <v>4.8000000000000007</v>
      </c>
      <c r="H144" s="149">
        <f t="shared" si="56"/>
        <v>6</v>
      </c>
      <c r="I144" s="149">
        <f t="shared" si="51"/>
        <v>4.8000000000000007</v>
      </c>
      <c r="J144" s="149">
        <f t="shared" si="57"/>
        <v>4.5</v>
      </c>
      <c r="K144" s="149">
        <f t="shared" si="58"/>
        <v>6</v>
      </c>
      <c r="L144" s="149">
        <f t="shared" si="58"/>
        <v>4.8000000000000007</v>
      </c>
      <c r="M144" s="149">
        <f t="shared" si="58"/>
        <v>4.5</v>
      </c>
      <c r="N144" s="149">
        <f t="shared" si="53"/>
        <v>3.5999999999999996</v>
      </c>
      <c r="O144" s="149">
        <f t="shared" si="59"/>
        <v>4.8000000000000007</v>
      </c>
      <c r="P144" s="149">
        <f t="shared" si="59"/>
        <v>4.5</v>
      </c>
      <c r="Q144" s="149">
        <f t="shared" si="60"/>
        <v>4.5</v>
      </c>
    </row>
    <row r="145" spans="2:17" ht="15" customHeight="1" x14ac:dyDescent="0.2">
      <c r="B145" s="96" t="s">
        <v>79</v>
      </c>
      <c r="C145" s="98">
        <v>10</v>
      </c>
      <c r="D145" s="99">
        <v>2</v>
      </c>
      <c r="E145" s="76">
        <f t="shared" si="50"/>
        <v>12</v>
      </c>
      <c r="F145" s="148">
        <f t="shared" si="54"/>
        <v>6</v>
      </c>
      <c r="G145" s="149">
        <f t="shared" si="55"/>
        <v>8</v>
      </c>
      <c r="H145" s="149">
        <f t="shared" si="56"/>
        <v>10</v>
      </c>
      <c r="I145" s="149">
        <f t="shared" si="51"/>
        <v>8</v>
      </c>
      <c r="J145" s="149">
        <f t="shared" si="57"/>
        <v>7.5</v>
      </c>
      <c r="K145" s="149">
        <f t="shared" si="58"/>
        <v>10</v>
      </c>
      <c r="L145" s="149">
        <f t="shared" si="58"/>
        <v>8</v>
      </c>
      <c r="M145" s="149">
        <f t="shared" si="58"/>
        <v>7.5</v>
      </c>
      <c r="N145" s="149">
        <f t="shared" si="53"/>
        <v>6</v>
      </c>
      <c r="O145" s="149">
        <f t="shared" si="59"/>
        <v>8</v>
      </c>
      <c r="P145" s="149">
        <f t="shared" si="59"/>
        <v>7.5</v>
      </c>
      <c r="Q145" s="149">
        <f t="shared" si="60"/>
        <v>7.5</v>
      </c>
    </row>
    <row r="146" spans="2:17" ht="15" customHeight="1" x14ac:dyDescent="0.2">
      <c r="B146" s="96" t="s">
        <v>81</v>
      </c>
      <c r="C146" s="98">
        <v>6</v>
      </c>
      <c r="D146" s="99">
        <v>4</v>
      </c>
      <c r="E146" s="76">
        <f t="shared" si="50"/>
        <v>10</v>
      </c>
      <c r="F146" s="148">
        <f t="shared" si="54"/>
        <v>3.5999999999999996</v>
      </c>
      <c r="G146" s="149">
        <f t="shared" si="55"/>
        <v>4.8000000000000007</v>
      </c>
      <c r="H146" s="149">
        <f t="shared" si="56"/>
        <v>6</v>
      </c>
      <c r="I146" s="149">
        <f t="shared" si="51"/>
        <v>4.8000000000000007</v>
      </c>
      <c r="J146" s="149">
        <f t="shared" si="57"/>
        <v>4.5</v>
      </c>
      <c r="K146" s="149">
        <f t="shared" si="58"/>
        <v>6</v>
      </c>
      <c r="L146" s="149">
        <f t="shared" si="58"/>
        <v>4.8000000000000007</v>
      </c>
      <c r="M146" s="149">
        <f t="shared" si="58"/>
        <v>4.5</v>
      </c>
      <c r="N146" s="149">
        <f t="shared" si="53"/>
        <v>3.5999999999999996</v>
      </c>
      <c r="O146" s="149">
        <f t="shared" si="59"/>
        <v>4.8000000000000007</v>
      </c>
      <c r="P146" s="149">
        <f t="shared" si="59"/>
        <v>4.5</v>
      </c>
      <c r="Q146" s="149">
        <f t="shared" si="60"/>
        <v>4.5</v>
      </c>
    </row>
    <row r="147" spans="2:17" ht="15" customHeight="1" x14ac:dyDescent="0.2">
      <c r="B147" s="96" t="s">
        <v>83</v>
      </c>
      <c r="C147" s="98">
        <v>8</v>
      </c>
      <c r="D147" s="99">
        <v>2</v>
      </c>
      <c r="E147" s="76">
        <f t="shared" si="50"/>
        <v>10</v>
      </c>
      <c r="F147" s="148">
        <f t="shared" si="54"/>
        <v>4.8</v>
      </c>
      <c r="G147" s="149">
        <f t="shared" si="55"/>
        <v>6.4</v>
      </c>
      <c r="H147" s="149">
        <f t="shared" si="56"/>
        <v>8</v>
      </c>
      <c r="I147" s="149">
        <f t="shared" si="51"/>
        <v>6.4</v>
      </c>
      <c r="J147" s="149">
        <f t="shared" si="57"/>
        <v>6</v>
      </c>
      <c r="K147" s="149">
        <f t="shared" si="58"/>
        <v>8</v>
      </c>
      <c r="L147" s="149">
        <f t="shared" si="58"/>
        <v>6.4</v>
      </c>
      <c r="M147" s="149">
        <f t="shared" si="58"/>
        <v>6</v>
      </c>
      <c r="N147" s="149">
        <f t="shared" si="53"/>
        <v>4.8</v>
      </c>
      <c r="O147" s="149">
        <f t="shared" si="59"/>
        <v>6.4</v>
      </c>
      <c r="P147" s="149">
        <f t="shared" si="59"/>
        <v>6</v>
      </c>
      <c r="Q147" s="149">
        <f t="shared" si="60"/>
        <v>6</v>
      </c>
    </row>
    <row r="148" spans="2:17" ht="15" customHeight="1" x14ac:dyDescent="0.2">
      <c r="B148" s="96" t="s">
        <v>85</v>
      </c>
      <c r="C148" s="98">
        <v>6</v>
      </c>
      <c r="D148" s="99">
        <v>2</v>
      </c>
      <c r="E148" s="76">
        <f t="shared" si="50"/>
        <v>8</v>
      </c>
      <c r="F148" s="148">
        <f t="shared" si="54"/>
        <v>3.5999999999999996</v>
      </c>
      <c r="G148" s="149">
        <f t="shared" si="55"/>
        <v>4.8000000000000007</v>
      </c>
      <c r="H148" s="149">
        <f t="shared" si="56"/>
        <v>6</v>
      </c>
      <c r="I148" s="149">
        <f t="shared" si="51"/>
        <v>4.8000000000000007</v>
      </c>
      <c r="J148" s="149">
        <f t="shared" si="57"/>
        <v>4.5</v>
      </c>
      <c r="K148" s="149">
        <f t="shared" si="58"/>
        <v>6</v>
      </c>
      <c r="L148" s="149">
        <f t="shared" si="58"/>
        <v>4.8000000000000007</v>
      </c>
      <c r="M148" s="149">
        <f t="shared" si="58"/>
        <v>4.5</v>
      </c>
      <c r="N148" s="149">
        <f t="shared" si="53"/>
        <v>3.5999999999999996</v>
      </c>
      <c r="O148" s="149">
        <f t="shared" si="59"/>
        <v>4.8000000000000007</v>
      </c>
      <c r="P148" s="149">
        <f t="shared" si="59"/>
        <v>4.5</v>
      </c>
      <c r="Q148" s="149">
        <f t="shared" si="60"/>
        <v>4.5</v>
      </c>
    </row>
    <row r="149" spans="2:17" ht="15" customHeight="1" x14ac:dyDescent="0.2">
      <c r="B149" s="96" t="s">
        <v>129</v>
      </c>
      <c r="C149" s="98">
        <v>16</v>
      </c>
      <c r="D149" s="99">
        <v>3</v>
      </c>
      <c r="E149" s="76">
        <f t="shared" si="50"/>
        <v>19</v>
      </c>
      <c r="F149" s="148">
        <f t="shared" si="54"/>
        <v>9.6</v>
      </c>
      <c r="G149" s="149">
        <f t="shared" si="55"/>
        <v>12.8</v>
      </c>
      <c r="H149" s="149">
        <f t="shared" si="56"/>
        <v>16</v>
      </c>
      <c r="I149" s="149">
        <f t="shared" si="51"/>
        <v>12.8</v>
      </c>
      <c r="J149" s="149">
        <f t="shared" si="57"/>
        <v>12</v>
      </c>
      <c r="K149" s="149">
        <f t="shared" si="58"/>
        <v>16</v>
      </c>
      <c r="L149" s="149">
        <f t="shared" si="58"/>
        <v>12.8</v>
      </c>
      <c r="M149" s="149">
        <f t="shared" si="58"/>
        <v>12</v>
      </c>
      <c r="N149" s="149">
        <f t="shared" si="53"/>
        <v>9.6</v>
      </c>
      <c r="O149" s="149">
        <f t="shared" si="59"/>
        <v>12.8</v>
      </c>
      <c r="P149" s="149">
        <f t="shared" si="59"/>
        <v>12</v>
      </c>
      <c r="Q149" s="149">
        <f t="shared" si="60"/>
        <v>12</v>
      </c>
    </row>
    <row r="150" spans="2:17" ht="15" customHeight="1" x14ac:dyDescent="0.2">
      <c r="B150" s="96" t="s">
        <v>302</v>
      </c>
      <c r="C150" s="98">
        <v>10</v>
      </c>
      <c r="D150" s="99">
        <v>3</v>
      </c>
      <c r="E150" s="76">
        <f t="shared" si="50"/>
        <v>13</v>
      </c>
      <c r="F150" s="148">
        <f t="shared" si="54"/>
        <v>6</v>
      </c>
      <c r="G150" s="149">
        <f t="shared" si="55"/>
        <v>8</v>
      </c>
      <c r="H150" s="149">
        <f t="shared" si="56"/>
        <v>10</v>
      </c>
      <c r="I150" s="149">
        <f t="shared" si="51"/>
        <v>8</v>
      </c>
      <c r="J150" s="149">
        <f t="shared" si="57"/>
        <v>7.5</v>
      </c>
      <c r="K150" s="149">
        <f t="shared" si="58"/>
        <v>10</v>
      </c>
      <c r="L150" s="149">
        <f t="shared" si="58"/>
        <v>8</v>
      </c>
      <c r="M150" s="149">
        <f t="shared" si="58"/>
        <v>7.5</v>
      </c>
      <c r="N150" s="149">
        <f t="shared" si="53"/>
        <v>6</v>
      </c>
      <c r="O150" s="149">
        <f t="shared" si="59"/>
        <v>8</v>
      </c>
      <c r="P150" s="149">
        <f t="shared" si="59"/>
        <v>7.5</v>
      </c>
      <c r="Q150" s="149">
        <f t="shared" si="60"/>
        <v>7.5</v>
      </c>
    </row>
    <row r="151" spans="2:17" ht="15" customHeight="1" x14ac:dyDescent="0.2">
      <c r="B151" s="96" t="s">
        <v>304</v>
      </c>
      <c r="C151" s="98">
        <v>6</v>
      </c>
      <c r="D151" s="99">
        <v>2</v>
      </c>
      <c r="E151" s="76">
        <f t="shared" si="50"/>
        <v>8</v>
      </c>
      <c r="F151" s="148">
        <f t="shared" si="54"/>
        <v>3.5999999999999996</v>
      </c>
      <c r="G151" s="149">
        <f t="shared" si="55"/>
        <v>4.8000000000000007</v>
      </c>
      <c r="H151" s="149">
        <f t="shared" si="56"/>
        <v>6</v>
      </c>
      <c r="I151" s="149">
        <f t="shared" si="51"/>
        <v>4.8000000000000007</v>
      </c>
      <c r="J151" s="149">
        <f t="shared" si="57"/>
        <v>4.5</v>
      </c>
      <c r="K151" s="149">
        <f t="shared" si="58"/>
        <v>6</v>
      </c>
      <c r="L151" s="149">
        <f t="shared" si="58"/>
        <v>4.8000000000000007</v>
      </c>
      <c r="M151" s="149">
        <f t="shared" si="58"/>
        <v>4.5</v>
      </c>
      <c r="N151" s="149">
        <f t="shared" si="53"/>
        <v>3.5999999999999996</v>
      </c>
      <c r="O151" s="149">
        <f t="shared" si="59"/>
        <v>4.8000000000000007</v>
      </c>
      <c r="P151" s="149">
        <f t="shared" si="59"/>
        <v>4.5</v>
      </c>
      <c r="Q151" s="149">
        <f t="shared" si="60"/>
        <v>4.5</v>
      </c>
    </row>
    <row r="152" spans="2:17" ht="15" customHeight="1" x14ac:dyDescent="0.2">
      <c r="B152" s="96" t="s">
        <v>306</v>
      </c>
      <c r="C152" s="98">
        <v>6</v>
      </c>
      <c r="D152" s="99">
        <v>2</v>
      </c>
      <c r="E152" s="76">
        <f t="shared" si="50"/>
        <v>8</v>
      </c>
      <c r="F152" s="148">
        <f t="shared" si="54"/>
        <v>3.5999999999999996</v>
      </c>
      <c r="G152" s="149">
        <f t="shared" si="55"/>
        <v>4.8000000000000007</v>
      </c>
      <c r="H152" s="149">
        <f t="shared" si="56"/>
        <v>6</v>
      </c>
      <c r="I152" s="149">
        <f t="shared" si="51"/>
        <v>4.8000000000000007</v>
      </c>
      <c r="J152" s="149">
        <f t="shared" si="57"/>
        <v>4.5</v>
      </c>
      <c r="K152" s="149">
        <f t="shared" ref="K152:M180" si="61">H152</f>
        <v>6</v>
      </c>
      <c r="L152" s="149">
        <f t="shared" si="61"/>
        <v>4.8000000000000007</v>
      </c>
      <c r="M152" s="149">
        <f t="shared" si="61"/>
        <v>4.5</v>
      </c>
      <c r="N152" s="149">
        <f t="shared" si="53"/>
        <v>3.5999999999999996</v>
      </c>
      <c r="O152" s="149">
        <f t="shared" ref="O152:P180" si="62">L152</f>
        <v>4.8000000000000007</v>
      </c>
      <c r="P152" s="149">
        <f t="shared" si="62"/>
        <v>4.5</v>
      </c>
      <c r="Q152" s="149">
        <f t="shared" si="60"/>
        <v>4.5</v>
      </c>
    </row>
    <row r="153" spans="2:17" ht="15" customHeight="1" x14ac:dyDescent="0.2">
      <c r="B153" s="96" t="s">
        <v>87</v>
      </c>
      <c r="C153" s="98">
        <v>6</v>
      </c>
      <c r="D153" s="99">
        <v>4</v>
      </c>
      <c r="E153" s="76">
        <f t="shared" si="50"/>
        <v>10</v>
      </c>
      <c r="F153" s="148">
        <f t="shared" si="54"/>
        <v>3.5999999999999996</v>
      </c>
      <c r="G153" s="149">
        <f t="shared" si="55"/>
        <v>4.8000000000000007</v>
      </c>
      <c r="H153" s="149">
        <f t="shared" si="56"/>
        <v>6</v>
      </c>
      <c r="I153" s="149">
        <f t="shared" si="51"/>
        <v>4.8000000000000007</v>
      </c>
      <c r="J153" s="149">
        <f t="shared" si="57"/>
        <v>4.5</v>
      </c>
      <c r="K153" s="149">
        <f t="shared" si="61"/>
        <v>6</v>
      </c>
      <c r="L153" s="149">
        <f t="shared" si="61"/>
        <v>4.8000000000000007</v>
      </c>
      <c r="M153" s="149">
        <f t="shared" si="61"/>
        <v>4.5</v>
      </c>
      <c r="N153" s="149">
        <f t="shared" si="53"/>
        <v>3.5999999999999996</v>
      </c>
      <c r="O153" s="149">
        <f t="shared" si="62"/>
        <v>4.8000000000000007</v>
      </c>
      <c r="P153" s="149">
        <f t="shared" si="62"/>
        <v>4.5</v>
      </c>
      <c r="Q153" s="149">
        <f t="shared" si="60"/>
        <v>4.5</v>
      </c>
    </row>
    <row r="154" spans="2:17" ht="15" customHeight="1" x14ac:dyDescent="0.2">
      <c r="B154" s="96" t="s">
        <v>89</v>
      </c>
      <c r="C154" s="98">
        <v>6</v>
      </c>
      <c r="D154" s="99">
        <v>4</v>
      </c>
      <c r="E154" s="76">
        <f t="shared" si="50"/>
        <v>10</v>
      </c>
      <c r="F154" s="148">
        <f t="shared" si="54"/>
        <v>3.5999999999999996</v>
      </c>
      <c r="G154" s="149">
        <f t="shared" si="55"/>
        <v>4.8000000000000007</v>
      </c>
      <c r="H154" s="149">
        <f t="shared" si="56"/>
        <v>6</v>
      </c>
      <c r="I154" s="149">
        <f t="shared" si="51"/>
        <v>4.8000000000000007</v>
      </c>
      <c r="J154" s="149">
        <f t="shared" si="57"/>
        <v>4.5</v>
      </c>
      <c r="K154" s="149">
        <f t="shared" si="61"/>
        <v>6</v>
      </c>
      <c r="L154" s="149">
        <f t="shared" si="61"/>
        <v>4.8000000000000007</v>
      </c>
      <c r="M154" s="149">
        <f t="shared" si="61"/>
        <v>4.5</v>
      </c>
      <c r="N154" s="149">
        <f t="shared" si="53"/>
        <v>3.5999999999999996</v>
      </c>
      <c r="O154" s="149">
        <f t="shared" si="62"/>
        <v>4.8000000000000007</v>
      </c>
      <c r="P154" s="149">
        <f t="shared" si="62"/>
        <v>4.5</v>
      </c>
      <c r="Q154" s="149">
        <f t="shared" si="60"/>
        <v>4.5</v>
      </c>
    </row>
    <row r="155" spans="2:17" ht="15" customHeight="1" x14ac:dyDescent="0.2">
      <c r="B155" s="96" t="s">
        <v>91</v>
      </c>
      <c r="C155" s="98">
        <v>6</v>
      </c>
      <c r="D155" s="99">
        <v>2</v>
      </c>
      <c r="E155" s="76">
        <f t="shared" si="50"/>
        <v>8</v>
      </c>
      <c r="F155" s="148">
        <f t="shared" si="54"/>
        <v>3.5999999999999996</v>
      </c>
      <c r="G155" s="149">
        <f t="shared" si="55"/>
        <v>4.8000000000000007</v>
      </c>
      <c r="H155" s="149">
        <f t="shared" si="56"/>
        <v>6</v>
      </c>
      <c r="I155" s="149">
        <f t="shared" si="51"/>
        <v>4.8000000000000007</v>
      </c>
      <c r="J155" s="149">
        <f t="shared" si="57"/>
        <v>4.5</v>
      </c>
      <c r="K155" s="149">
        <f t="shared" si="61"/>
        <v>6</v>
      </c>
      <c r="L155" s="149">
        <f t="shared" si="61"/>
        <v>4.8000000000000007</v>
      </c>
      <c r="M155" s="149">
        <f t="shared" si="61"/>
        <v>4.5</v>
      </c>
      <c r="N155" s="149">
        <f t="shared" si="53"/>
        <v>3.5999999999999996</v>
      </c>
      <c r="O155" s="149">
        <f t="shared" si="62"/>
        <v>4.8000000000000007</v>
      </c>
      <c r="P155" s="149">
        <f t="shared" si="62"/>
        <v>4.5</v>
      </c>
      <c r="Q155" s="149">
        <f t="shared" si="60"/>
        <v>4.5</v>
      </c>
    </row>
    <row r="156" spans="2:17" ht="15" customHeight="1" x14ac:dyDescent="0.2">
      <c r="B156" s="96" t="s">
        <v>93</v>
      </c>
      <c r="C156" s="98">
        <v>12</v>
      </c>
      <c r="D156" s="99">
        <v>4</v>
      </c>
      <c r="E156" s="76">
        <f t="shared" si="50"/>
        <v>16</v>
      </c>
      <c r="F156" s="148">
        <f t="shared" si="54"/>
        <v>7.1999999999999993</v>
      </c>
      <c r="G156" s="149">
        <f t="shared" si="55"/>
        <v>9.6000000000000014</v>
      </c>
      <c r="H156" s="149">
        <f t="shared" si="56"/>
        <v>12</v>
      </c>
      <c r="I156" s="149">
        <f t="shared" si="51"/>
        <v>9.6000000000000014</v>
      </c>
      <c r="J156" s="149">
        <f t="shared" si="57"/>
        <v>9</v>
      </c>
      <c r="K156" s="149">
        <f t="shared" si="61"/>
        <v>12</v>
      </c>
      <c r="L156" s="149">
        <f t="shared" si="61"/>
        <v>9.6000000000000014</v>
      </c>
      <c r="M156" s="149">
        <f t="shared" si="61"/>
        <v>9</v>
      </c>
      <c r="N156" s="149">
        <f t="shared" si="53"/>
        <v>7.1999999999999993</v>
      </c>
      <c r="O156" s="149">
        <f t="shared" si="62"/>
        <v>9.6000000000000014</v>
      </c>
      <c r="P156" s="149">
        <f t="shared" si="62"/>
        <v>9</v>
      </c>
      <c r="Q156" s="149">
        <f t="shared" si="60"/>
        <v>9</v>
      </c>
    </row>
    <row r="157" spans="2:17" ht="15" customHeight="1" x14ac:dyDescent="0.2">
      <c r="B157" s="96" t="s">
        <v>95</v>
      </c>
      <c r="C157" s="98">
        <v>8</v>
      </c>
      <c r="D157" s="99">
        <v>2</v>
      </c>
      <c r="E157" s="76">
        <f t="shared" si="50"/>
        <v>10</v>
      </c>
      <c r="F157" s="148">
        <f t="shared" si="54"/>
        <v>4.8</v>
      </c>
      <c r="G157" s="149">
        <f t="shared" si="55"/>
        <v>6.4</v>
      </c>
      <c r="H157" s="149">
        <f t="shared" si="56"/>
        <v>8</v>
      </c>
      <c r="I157" s="149">
        <f t="shared" si="51"/>
        <v>6.4</v>
      </c>
      <c r="J157" s="149">
        <f t="shared" si="57"/>
        <v>6</v>
      </c>
      <c r="K157" s="149">
        <f t="shared" si="61"/>
        <v>8</v>
      </c>
      <c r="L157" s="149">
        <f t="shared" si="61"/>
        <v>6.4</v>
      </c>
      <c r="M157" s="149">
        <f t="shared" si="61"/>
        <v>6</v>
      </c>
      <c r="N157" s="149">
        <f t="shared" si="53"/>
        <v>4.8</v>
      </c>
      <c r="O157" s="149">
        <f t="shared" si="62"/>
        <v>6.4</v>
      </c>
      <c r="P157" s="149">
        <f t="shared" si="62"/>
        <v>6</v>
      </c>
      <c r="Q157" s="149">
        <f t="shared" si="60"/>
        <v>6</v>
      </c>
    </row>
    <row r="158" spans="2:17" ht="15" customHeight="1" x14ac:dyDescent="0.2">
      <c r="B158" s="96" t="s">
        <v>96</v>
      </c>
      <c r="C158" s="98">
        <v>8</v>
      </c>
      <c r="D158" s="99">
        <v>3</v>
      </c>
      <c r="E158" s="76">
        <f t="shared" si="50"/>
        <v>11</v>
      </c>
      <c r="F158" s="148">
        <f t="shared" si="54"/>
        <v>4.8</v>
      </c>
      <c r="G158" s="149">
        <f t="shared" si="55"/>
        <v>6.4</v>
      </c>
      <c r="H158" s="149">
        <f t="shared" si="56"/>
        <v>8</v>
      </c>
      <c r="I158" s="149">
        <f t="shared" si="51"/>
        <v>6.4</v>
      </c>
      <c r="J158" s="149">
        <f t="shared" si="57"/>
        <v>6</v>
      </c>
      <c r="K158" s="149">
        <f t="shared" si="61"/>
        <v>8</v>
      </c>
      <c r="L158" s="149">
        <f t="shared" si="61"/>
        <v>6.4</v>
      </c>
      <c r="M158" s="149">
        <f t="shared" si="61"/>
        <v>6</v>
      </c>
      <c r="N158" s="149">
        <f t="shared" si="53"/>
        <v>4.8</v>
      </c>
      <c r="O158" s="149">
        <f t="shared" si="62"/>
        <v>6.4</v>
      </c>
      <c r="P158" s="149">
        <f t="shared" si="62"/>
        <v>6</v>
      </c>
      <c r="Q158" s="149">
        <f t="shared" si="60"/>
        <v>6</v>
      </c>
    </row>
    <row r="159" spans="2:17" ht="15" customHeight="1" x14ac:dyDescent="0.2">
      <c r="B159" s="96" t="s">
        <v>98</v>
      </c>
      <c r="C159" s="98">
        <v>6</v>
      </c>
      <c r="D159" s="99">
        <v>3</v>
      </c>
      <c r="E159" s="76">
        <f t="shared" si="50"/>
        <v>9</v>
      </c>
      <c r="F159" s="148">
        <f t="shared" si="54"/>
        <v>3.5999999999999996</v>
      </c>
      <c r="G159" s="149">
        <f t="shared" si="55"/>
        <v>4.8000000000000007</v>
      </c>
      <c r="H159" s="149">
        <f t="shared" si="56"/>
        <v>6</v>
      </c>
      <c r="I159" s="149">
        <f t="shared" si="51"/>
        <v>4.8000000000000007</v>
      </c>
      <c r="J159" s="149">
        <f t="shared" si="57"/>
        <v>4.5</v>
      </c>
      <c r="K159" s="149">
        <f t="shared" si="61"/>
        <v>6</v>
      </c>
      <c r="L159" s="149">
        <f t="shared" si="61"/>
        <v>4.8000000000000007</v>
      </c>
      <c r="M159" s="149">
        <f t="shared" si="61"/>
        <v>4.5</v>
      </c>
      <c r="N159" s="149">
        <f t="shared" si="53"/>
        <v>3.5999999999999996</v>
      </c>
      <c r="O159" s="149">
        <f t="shared" si="62"/>
        <v>4.8000000000000007</v>
      </c>
      <c r="P159" s="149">
        <f t="shared" si="62"/>
        <v>4.5</v>
      </c>
      <c r="Q159" s="149">
        <f t="shared" si="60"/>
        <v>4.5</v>
      </c>
    </row>
    <row r="160" spans="2:17" ht="15" customHeight="1" x14ac:dyDescent="0.2">
      <c r="B160" s="96" t="s">
        <v>100</v>
      </c>
      <c r="C160" s="98">
        <v>6</v>
      </c>
      <c r="D160" s="99">
        <v>3</v>
      </c>
      <c r="E160" s="76">
        <f t="shared" si="50"/>
        <v>9</v>
      </c>
      <c r="F160" s="148">
        <f t="shared" si="54"/>
        <v>3.5999999999999996</v>
      </c>
      <c r="G160" s="149">
        <f t="shared" si="55"/>
        <v>4.8000000000000007</v>
      </c>
      <c r="H160" s="149">
        <f t="shared" si="56"/>
        <v>6</v>
      </c>
      <c r="I160" s="149">
        <f t="shared" si="51"/>
        <v>4.8000000000000007</v>
      </c>
      <c r="J160" s="149">
        <f t="shared" si="57"/>
        <v>4.5</v>
      </c>
      <c r="K160" s="149">
        <f t="shared" si="61"/>
        <v>6</v>
      </c>
      <c r="L160" s="149">
        <f t="shared" si="61"/>
        <v>4.8000000000000007</v>
      </c>
      <c r="M160" s="149">
        <f t="shared" si="61"/>
        <v>4.5</v>
      </c>
      <c r="N160" s="149">
        <f t="shared" si="53"/>
        <v>3.5999999999999996</v>
      </c>
      <c r="O160" s="149">
        <f t="shared" si="62"/>
        <v>4.8000000000000007</v>
      </c>
      <c r="P160" s="149">
        <f t="shared" si="62"/>
        <v>4.5</v>
      </c>
      <c r="Q160" s="149">
        <f t="shared" si="60"/>
        <v>4.5</v>
      </c>
    </row>
    <row r="161" spans="2:17" ht="15" customHeight="1" x14ac:dyDescent="0.2">
      <c r="B161" s="96" t="s">
        <v>102</v>
      </c>
      <c r="C161" s="98">
        <v>8</v>
      </c>
      <c r="D161" s="99">
        <v>3</v>
      </c>
      <c r="E161" s="76">
        <f t="shared" si="50"/>
        <v>11</v>
      </c>
      <c r="F161" s="148">
        <f t="shared" si="54"/>
        <v>4.8</v>
      </c>
      <c r="G161" s="149">
        <f t="shared" si="55"/>
        <v>6.4</v>
      </c>
      <c r="H161" s="149">
        <f t="shared" si="56"/>
        <v>8</v>
      </c>
      <c r="I161" s="149">
        <f t="shared" si="51"/>
        <v>6.4</v>
      </c>
      <c r="J161" s="149">
        <f t="shared" si="57"/>
        <v>6</v>
      </c>
      <c r="K161" s="149">
        <f t="shared" si="61"/>
        <v>8</v>
      </c>
      <c r="L161" s="149">
        <f t="shared" si="61"/>
        <v>6.4</v>
      </c>
      <c r="M161" s="149">
        <f t="shared" si="61"/>
        <v>6</v>
      </c>
      <c r="N161" s="149">
        <f t="shared" si="53"/>
        <v>4.8</v>
      </c>
      <c r="O161" s="149">
        <f t="shared" si="62"/>
        <v>6.4</v>
      </c>
      <c r="P161" s="149">
        <f t="shared" si="62"/>
        <v>6</v>
      </c>
      <c r="Q161" s="149">
        <f t="shared" si="60"/>
        <v>6</v>
      </c>
    </row>
    <row r="162" spans="2:17" ht="15" customHeight="1" x14ac:dyDescent="0.2">
      <c r="B162" s="96" t="s">
        <v>104</v>
      </c>
      <c r="C162" s="98">
        <v>6</v>
      </c>
      <c r="D162" s="99">
        <v>4</v>
      </c>
      <c r="E162" s="76">
        <f t="shared" si="50"/>
        <v>10</v>
      </c>
      <c r="F162" s="148">
        <f t="shared" si="54"/>
        <v>3.5999999999999996</v>
      </c>
      <c r="G162" s="149">
        <f t="shared" si="55"/>
        <v>4.8000000000000007</v>
      </c>
      <c r="H162" s="149">
        <f t="shared" si="56"/>
        <v>6</v>
      </c>
      <c r="I162" s="149">
        <f t="shared" si="51"/>
        <v>4.8000000000000007</v>
      </c>
      <c r="J162" s="149">
        <f t="shared" si="57"/>
        <v>4.5</v>
      </c>
      <c r="K162" s="149">
        <f t="shared" si="61"/>
        <v>6</v>
      </c>
      <c r="L162" s="149">
        <f t="shared" si="61"/>
        <v>4.8000000000000007</v>
      </c>
      <c r="M162" s="149">
        <f t="shared" si="61"/>
        <v>4.5</v>
      </c>
      <c r="N162" s="149">
        <f t="shared" si="53"/>
        <v>3.5999999999999996</v>
      </c>
      <c r="O162" s="149">
        <f t="shared" si="62"/>
        <v>4.8000000000000007</v>
      </c>
      <c r="P162" s="149">
        <f t="shared" si="62"/>
        <v>4.5</v>
      </c>
      <c r="Q162" s="149">
        <f t="shared" si="60"/>
        <v>4.5</v>
      </c>
    </row>
    <row r="163" spans="2:17" ht="15" customHeight="1" x14ac:dyDescent="0.2">
      <c r="B163" s="96" t="s">
        <v>106</v>
      </c>
      <c r="C163" s="98">
        <v>6</v>
      </c>
      <c r="D163" s="99">
        <v>4</v>
      </c>
      <c r="E163" s="76">
        <f t="shared" si="50"/>
        <v>10</v>
      </c>
      <c r="F163" s="148">
        <f t="shared" si="54"/>
        <v>3.5999999999999996</v>
      </c>
      <c r="G163" s="149">
        <f t="shared" si="55"/>
        <v>4.8000000000000007</v>
      </c>
      <c r="H163" s="149">
        <f t="shared" si="56"/>
        <v>6</v>
      </c>
      <c r="I163" s="149">
        <f t="shared" si="51"/>
        <v>4.8000000000000007</v>
      </c>
      <c r="J163" s="149">
        <f t="shared" si="57"/>
        <v>4.5</v>
      </c>
      <c r="K163" s="149">
        <f t="shared" si="61"/>
        <v>6</v>
      </c>
      <c r="L163" s="149">
        <f t="shared" si="61"/>
        <v>4.8000000000000007</v>
      </c>
      <c r="M163" s="149">
        <f t="shared" si="61"/>
        <v>4.5</v>
      </c>
      <c r="N163" s="149">
        <f t="shared" si="53"/>
        <v>3.5999999999999996</v>
      </c>
      <c r="O163" s="149">
        <f t="shared" si="62"/>
        <v>4.8000000000000007</v>
      </c>
      <c r="P163" s="149">
        <f t="shared" si="62"/>
        <v>4.5</v>
      </c>
      <c r="Q163" s="149">
        <f t="shared" si="60"/>
        <v>4.5</v>
      </c>
    </row>
    <row r="164" spans="2:17" ht="15" customHeight="1" x14ac:dyDescent="0.25">
      <c r="B164" s="100" t="s">
        <v>272</v>
      </c>
      <c r="C164" s="2">
        <v>13</v>
      </c>
      <c r="D164" s="127">
        <v>2</v>
      </c>
      <c r="E164" s="45">
        <v>15</v>
      </c>
      <c r="F164" s="148">
        <f t="shared" si="54"/>
        <v>7.8</v>
      </c>
      <c r="G164" s="149">
        <f t="shared" si="55"/>
        <v>10.4</v>
      </c>
      <c r="H164" s="149">
        <f t="shared" si="56"/>
        <v>13</v>
      </c>
      <c r="I164" s="149">
        <f t="shared" si="51"/>
        <v>10.4</v>
      </c>
      <c r="J164" s="149">
        <f t="shared" si="57"/>
        <v>9.75</v>
      </c>
      <c r="K164" s="149">
        <f t="shared" si="61"/>
        <v>13</v>
      </c>
      <c r="L164" s="149">
        <f t="shared" si="61"/>
        <v>10.4</v>
      </c>
      <c r="M164" s="149">
        <f t="shared" si="61"/>
        <v>9.75</v>
      </c>
      <c r="N164" s="149">
        <f t="shared" si="53"/>
        <v>7.8</v>
      </c>
      <c r="O164" s="149">
        <f t="shared" si="62"/>
        <v>10.4</v>
      </c>
      <c r="P164" s="149">
        <f t="shared" si="62"/>
        <v>9.75</v>
      </c>
      <c r="Q164" s="149">
        <f t="shared" si="60"/>
        <v>9.75</v>
      </c>
    </row>
    <row r="165" spans="2:17" ht="15" customHeight="1" x14ac:dyDescent="0.25">
      <c r="B165" s="100" t="s">
        <v>273</v>
      </c>
      <c r="C165" s="2">
        <v>13</v>
      </c>
      <c r="D165" s="127">
        <v>2</v>
      </c>
      <c r="E165" s="45">
        <v>15</v>
      </c>
      <c r="F165" s="148">
        <f t="shared" si="54"/>
        <v>7.8</v>
      </c>
      <c r="G165" s="149">
        <f t="shared" si="55"/>
        <v>10.4</v>
      </c>
      <c r="H165" s="149">
        <f t="shared" si="56"/>
        <v>13</v>
      </c>
      <c r="I165" s="149">
        <f t="shared" si="51"/>
        <v>10.4</v>
      </c>
      <c r="J165" s="149">
        <f t="shared" si="57"/>
        <v>9.75</v>
      </c>
      <c r="K165" s="149">
        <f t="shared" si="61"/>
        <v>13</v>
      </c>
      <c r="L165" s="149">
        <f t="shared" si="61"/>
        <v>10.4</v>
      </c>
      <c r="M165" s="149">
        <f t="shared" si="61"/>
        <v>9.75</v>
      </c>
      <c r="N165" s="149">
        <f t="shared" si="53"/>
        <v>7.8</v>
      </c>
      <c r="O165" s="149">
        <f t="shared" si="62"/>
        <v>10.4</v>
      </c>
      <c r="P165" s="149">
        <f t="shared" si="62"/>
        <v>9.75</v>
      </c>
      <c r="Q165" s="149">
        <f t="shared" si="60"/>
        <v>9.75</v>
      </c>
    </row>
    <row r="166" spans="2:17" ht="15" customHeight="1" x14ac:dyDescent="0.25">
      <c r="B166" s="100" t="s">
        <v>274</v>
      </c>
      <c r="C166" s="2">
        <v>12</v>
      </c>
      <c r="D166" s="127">
        <v>3</v>
      </c>
      <c r="E166" s="45">
        <v>15</v>
      </c>
      <c r="F166" s="148">
        <f t="shared" si="54"/>
        <v>7.1999999999999993</v>
      </c>
      <c r="G166" s="149">
        <f t="shared" si="55"/>
        <v>9.6000000000000014</v>
      </c>
      <c r="H166" s="149">
        <f t="shared" si="56"/>
        <v>12</v>
      </c>
      <c r="I166" s="149">
        <f t="shared" si="51"/>
        <v>9.6000000000000014</v>
      </c>
      <c r="J166" s="149">
        <f t="shared" si="57"/>
        <v>9</v>
      </c>
      <c r="K166" s="149">
        <f t="shared" si="61"/>
        <v>12</v>
      </c>
      <c r="L166" s="149">
        <f t="shared" si="61"/>
        <v>9.6000000000000014</v>
      </c>
      <c r="M166" s="149">
        <f t="shared" si="61"/>
        <v>9</v>
      </c>
      <c r="N166" s="149">
        <f t="shared" si="53"/>
        <v>7.1999999999999993</v>
      </c>
      <c r="O166" s="149">
        <f t="shared" si="62"/>
        <v>9.6000000000000014</v>
      </c>
      <c r="P166" s="149">
        <f t="shared" si="62"/>
        <v>9</v>
      </c>
      <c r="Q166" s="149">
        <f t="shared" si="60"/>
        <v>9</v>
      </c>
    </row>
    <row r="167" spans="2:17" ht="15" customHeight="1" x14ac:dyDescent="0.25">
      <c r="B167" s="100" t="s">
        <v>275</v>
      </c>
      <c r="C167" s="2">
        <v>12</v>
      </c>
      <c r="D167" s="127">
        <v>3</v>
      </c>
      <c r="E167" s="45">
        <v>15</v>
      </c>
      <c r="F167" s="148">
        <f t="shared" si="54"/>
        <v>7.1999999999999993</v>
      </c>
      <c r="G167" s="149">
        <f t="shared" si="55"/>
        <v>9.6000000000000014</v>
      </c>
      <c r="H167" s="149">
        <f t="shared" si="56"/>
        <v>12</v>
      </c>
      <c r="I167" s="149">
        <f t="shared" si="51"/>
        <v>9.6000000000000014</v>
      </c>
      <c r="J167" s="149">
        <f t="shared" si="57"/>
        <v>9</v>
      </c>
      <c r="K167" s="149">
        <f t="shared" si="61"/>
        <v>12</v>
      </c>
      <c r="L167" s="149">
        <f t="shared" si="61"/>
        <v>9.6000000000000014</v>
      </c>
      <c r="M167" s="149">
        <f t="shared" si="61"/>
        <v>9</v>
      </c>
      <c r="N167" s="149">
        <f t="shared" si="53"/>
        <v>7.1999999999999993</v>
      </c>
      <c r="O167" s="149">
        <f t="shared" si="62"/>
        <v>9.6000000000000014</v>
      </c>
      <c r="P167" s="149">
        <f t="shared" si="62"/>
        <v>9</v>
      </c>
      <c r="Q167" s="149">
        <f t="shared" si="60"/>
        <v>9</v>
      </c>
    </row>
    <row r="168" spans="2:17" ht="15" customHeight="1" x14ac:dyDescent="0.25">
      <c r="B168" s="100" t="s">
        <v>276</v>
      </c>
      <c r="C168" s="2">
        <v>12</v>
      </c>
      <c r="D168" s="127">
        <v>3</v>
      </c>
      <c r="E168" s="45">
        <v>15</v>
      </c>
      <c r="F168" s="148">
        <f t="shared" si="54"/>
        <v>7.1999999999999993</v>
      </c>
      <c r="G168" s="149">
        <f t="shared" si="55"/>
        <v>9.6000000000000014</v>
      </c>
      <c r="H168" s="149">
        <f t="shared" si="56"/>
        <v>12</v>
      </c>
      <c r="I168" s="149">
        <f t="shared" si="51"/>
        <v>9.6000000000000014</v>
      </c>
      <c r="J168" s="149">
        <f t="shared" si="57"/>
        <v>9</v>
      </c>
      <c r="K168" s="149">
        <f t="shared" si="61"/>
        <v>12</v>
      </c>
      <c r="L168" s="149">
        <f t="shared" si="61"/>
        <v>9.6000000000000014</v>
      </c>
      <c r="M168" s="149">
        <f t="shared" si="61"/>
        <v>9</v>
      </c>
      <c r="N168" s="149">
        <f t="shared" si="53"/>
        <v>7.1999999999999993</v>
      </c>
      <c r="O168" s="149">
        <f t="shared" si="62"/>
        <v>9.6000000000000014</v>
      </c>
      <c r="P168" s="149">
        <f t="shared" si="62"/>
        <v>9</v>
      </c>
      <c r="Q168" s="149">
        <f t="shared" si="60"/>
        <v>9</v>
      </c>
    </row>
    <row r="169" spans="2:17" ht="15" customHeight="1" x14ac:dyDescent="0.25">
      <c r="B169" s="100" t="s">
        <v>277</v>
      </c>
      <c r="C169" s="2">
        <v>15</v>
      </c>
      <c r="D169" s="127">
        <v>2</v>
      </c>
      <c r="E169" s="45">
        <v>17</v>
      </c>
      <c r="F169" s="148">
        <f t="shared" si="54"/>
        <v>9</v>
      </c>
      <c r="G169" s="149">
        <f t="shared" si="55"/>
        <v>12</v>
      </c>
      <c r="H169" s="149">
        <f t="shared" si="56"/>
        <v>15</v>
      </c>
      <c r="I169" s="149">
        <f t="shared" si="51"/>
        <v>12</v>
      </c>
      <c r="J169" s="149">
        <f t="shared" si="57"/>
        <v>11.25</v>
      </c>
      <c r="K169" s="149">
        <f t="shared" si="61"/>
        <v>15</v>
      </c>
      <c r="L169" s="149">
        <f t="shared" si="61"/>
        <v>12</v>
      </c>
      <c r="M169" s="149">
        <f t="shared" si="61"/>
        <v>11.25</v>
      </c>
      <c r="N169" s="149">
        <f t="shared" si="53"/>
        <v>9</v>
      </c>
      <c r="O169" s="149">
        <f t="shared" si="62"/>
        <v>12</v>
      </c>
      <c r="P169" s="149">
        <f t="shared" si="62"/>
        <v>11.25</v>
      </c>
      <c r="Q169" s="149">
        <f t="shared" si="60"/>
        <v>11.25</v>
      </c>
    </row>
    <row r="170" spans="2:17" ht="15" customHeight="1" x14ac:dyDescent="0.25">
      <c r="B170" s="103" t="s">
        <v>278</v>
      </c>
      <c r="C170" s="2">
        <v>13</v>
      </c>
      <c r="D170" s="127">
        <v>2</v>
      </c>
      <c r="E170" s="45">
        <v>15</v>
      </c>
      <c r="F170" s="148">
        <f t="shared" si="54"/>
        <v>7.8</v>
      </c>
      <c r="G170" s="149">
        <f t="shared" si="55"/>
        <v>10.4</v>
      </c>
      <c r="H170" s="149">
        <f t="shared" si="56"/>
        <v>13</v>
      </c>
      <c r="I170" s="149">
        <f t="shared" si="51"/>
        <v>10.4</v>
      </c>
      <c r="J170" s="149">
        <f t="shared" si="57"/>
        <v>9.75</v>
      </c>
      <c r="K170" s="149">
        <f t="shared" si="61"/>
        <v>13</v>
      </c>
      <c r="L170" s="149">
        <f t="shared" si="61"/>
        <v>10.4</v>
      </c>
      <c r="M170" s="149">
        <f t="shared" si="61"/>
        <v>9.75</v>
      </c>
      <c r="N170" s="149">
        <f t="shared" si="53"/>
        <v>7.8</v>
      </c>
      <c r="O170" s="149">
        <f t="shared" si="62"/>
        <v>10.4</v>
      </c>
      <c r="P170" s="149">
        <f t="shared" si="62"/>
        <v>9.75</v>
      </c>
      <c r="Q170" s="149">
        <f t="shared" si="60"/>
        <v>9.75</v>
      </c>
    </row>
    <row r="171" spans="2:17" ht="15" customHeight="1" x14ac:dyDescent="0.25">
      <c r="B171" s="103" t="s">
        <v>279</v>
      </c>
      <c r="C171" s="2">
        <v>13</v>
      </c>
      <c r="D171" s="127">
        <v>2</v>
      </c>
      <c r="E171" s="45">
        <v>15</v>
      </c>
      <c r="F171" s="148">
        <f t="shared" si="54"/>
        <v>7.8</v>
      </c>
      <c r="G171" s="149">
        <f t="shared" si="55"/>
        <v>10.4</v>
      </c>
      <c r="H171" s="149">
        <f t="shared" si="56"/>
        <v>13</v>
      </c>
      <c r="I171" s="149">
        <f t="shared" si="51"/>
        <v>10.4</v>
      </c>
      <c r="J171" s="149">
        <f t="shared" si="57"/>
        <v>9.75</v>
      </c>
      <c r="K171" s="149">
        <f t="shared" si="61"/>
        <v>13</v>
      </c>
      <c r="L171" s="149">
        <f t="shared" si="61"/>
        <v>10.4</v>
      </c>
      <c r="M171" s="149">
        <f t="shared" si="61"/>
        <v>9.75</v>
      </c>
      <c r="N171" s="149">
        <f t="shared" si="53"/>
        <v>7.8</v>
      </c>
      <c r="O171" s="149">
        <f t="shared" si="62"/>
        <v>10.4</v>
      </c>
      <c r="P171" s="149">
        <f t="shared" si="62"/>
        <v>9.75</v>
      </c>
      <c r="Q171" s="149">
        <f t="shared" si="60"/>
        <v>9.75</v>
      </c>
    </row>
    <row r="172" spans="2:17" ht="15" customHeight="1" x14ac:dyDescent="0.25">
      <c r="B172" s="103" t="s">
        <v>280</v>
      </c>
      <c r="C172" s="2">
        <v>7</v>
      </c>
      <c r="D172" s="127">
        <v>3</v>
      </c>
      <c r="E172" s="45">
        <v>10</v>
      </c>
      <c r="F172" s="148">
        <f t="shared" si="54"/>
        <v>4.2</v>
      </c>
      <c r="G172" s="149">
        <f t="shared" si="55"/>
        <v>5.6000000000000005</v>
      </c>
      <c r="H172" s="149">
        <f t="shared" si="56"/>
        <v>7</v>
      </c>
      <c r="I172" s="149">
        <f t="shared" si="51"/>
        <v>5.6000000000000005</v>
      </c>
      <c r="J172" s="149">
        <f t="shared" si="57"/>
        <v>5.25</v>
      </c>
      <c r="K172" s="149">
        <f t="shared" si="61"/>
        <v>7</v>
      </c>
      <c r="L172" s="149">
        <f t="shared" si="61"/>
        <v>5.6000000000000005</v>
      </c>
      <c r="M172" s="149">
        <f t="shared" si="61"/>
        <v>5.25</v>
      </c>
      <c r="N172" s="149">
        <f t="shared" si="53"/>
        <v>4.2</v>
      </c>
      <c r="O172" s="149">
        <f t="shared" si="62"/>
        <v>5.6000000000000005</v>
      </c>
      <c r="P172" s="149">
        <f t="shared" si="62"/>
        <v>5.25</v>
      </c>
      <c r="Q172" s="149">
        <f t="shared" si="60"/>
        <v>5.25</v>
      </c>
    </row>
    <row r="173" spans="2:17" ht="15" customHeight="1" x14ac:dyDescent="0.25">
      <c r="B173" s="103" t="s">
        <v>281</v>
      </c>
      <c r="C173" s="2">
        <v>12</v>
      </c>
      <c r="D173" s="127">
        <v>1</v>
      </c>
      <c r="E173" s="45">
        <v>13</v>
      </c>
      <c r="F173" s="148">
        <f t="shared" si="54"/>
        <v>7.1999999999999993</v>
      </c>
      <c r="G173" s="149">
        <f t="shared" si="55"/>
        <v>9.6000000000000014</v>
      </c>
      <c r="H173" s="149">
        <f t="shared" si="56"/>
        <v>12</v>
      </c>
      <c r="I173" s="149">
        <f t="shared" si="51"/>
        <v>9.6000000000000014</v>
      </c>
      <c r="J173" s="149">
        <f t="shared" si="57"/>
        <v>9</v>
      </c>
      <c r="K173" s="149">
        <f t="shared" si="61"/>
        <v>12</v>
      </c>
      <c r="L173" s="149">
        <f t="shared" si="61"/>
        <v>9.6000000000000014</v>
      </c>
      <c r="M173" s="149">
        <f t="shared" si="61"/>
        <v>9</v>
      </c>
      <c r="N173" s="149">
        <f t="shared" si="53"/>
        <v>7.1999999999999993</v>
      </c>
      <c r="O173" s="149">
        <f t="shared" si="62"/>
        <v>9.6000000000000014</v>
      </c>
      <c r="P173" s="149">
        <f t="shared" si="62"/>
        <v>9</v>
      </c>
      <c r="Q173" s="149">
        <f t="shared" si="60"/>
        <v>9</v>
      </c>
    </row>
    <row r="174" spans="2:17" ht="15" customHeight="1" x14ac:dyDescent="0.25">
      <c r="B174" s="103" t="s">
        <v>282</v>
      </c>
      <c r="C174" s="2">
        <v>10</v>
      </c>
      <c r="D174" s="127">
        <v>2</v>
      </c>
      <c r="E174" s="45">
        <v>12</v>
      </c>
      <c r="F174" s="148">
        <f t="shared" si="54"/>
        <v>6</v>
      </c>
      <c r="G174" s="149">
        <f t="shared" si="55"/>
        <v>8</v>
      </c>
      <c r="H174" s="149">
        <f t="shared" si="56"/>
        <v>10</v>
      </c>
      <c r="I174" s="149">
        <f t="shared" si="51"/>
        <v>8</v>
      </c>
      <c r="J174" s="149">
        <f t="shared" si="57"/>
        <v>7.5</v>
      </c>
      <c r="K174" s="149">
        <f t="shared" si="61"/>
        <v>10</v>
      </c>
      <c r="L174" s="149">
        <f t="shared" si="61"/>
        <v>8</v>
      </c>
      <c r="M174" s="149">
        <f t="shared" si="61"/>
        <v>7.5</v>
      </c>
      <c r="N174" s="149">
        <f t="shared" si="53"/>
        <v>6</v>
      </c>
      <c r="O174" s="149">
        <f t="shared" si="62"/>
        <v>8</v>
      </c>
      <c r="P174" s="149">
        <f t="shared" si="62"/>
        <v>7.5</v>
      </c>
      <c r="Q174" s="149">
        <f t="shared" si="60"/>
        <v>7.5</v>
      </c>
    </row>
    <row r="175" spans="2:17" ht="15" customHeight="1" x14ac:dyDescent="0.25">
      <c r="B175" s="103" t="s">
        <v>151</v>
      </c>
      <c r="C175" s="2">
        <v>12</v>
      </c>
      <c r="D175" s="127">
        <v>3</v>
      </c>
      <c r="E175" s="45">
        <v>15</v>
      </c>
      <c r="F175" s="148">
        <f t="shared" si="54"/>
        <v>7.1999999999999993</v>
      </c>
      <c r="G175" s="149">
        <f t="shared" si="55"/>
        <v>9.6000000000000014</v>
      </c>
      <c r="H175" s="149">
        <f t="shared" si="56"/>
        <v>12</v>
      </c>
      <c r="I175" s="149">
        <f t="shared" si="51"/>
        <v>9.6000000000000014</v>
      </c>
      <c r="J175" s="149">
        <f t="shared" si="57"/>
        <v>9</v>
      </c>
      <c r="K175" s="149">
        <f t="shared" si="61"/>
        <v>12</v>
      </c>
      <c r="L175" s="149">
        <f t="shared" si="61"/>
        <v>9.6000000000000014</v>
      </c>
      <c r="M175" s="149">
        <f t="shared" si="61"/>
        <v>9</v>
      </c>
      <c r="N175" s="149">
        <f t="shared" si="53"/>
        <v>7.1999999999999993</v>
      </c>
      <c r="O175" s="149">
        <f t="shared" si="62"/>
        <v>9.6000000000000014</v>
      </c>
      <c r="P175" s="149">
        <f t="shared" si="62"/>
        <v>9</v>
      </c>
      <c r="Q175" s="149">
        <f t="shared" si="60"/>
        <v>9</v>
      </c>
    </row>
    <row r="176" spans="2:17" ht="15" customHeight="1" x14ac:dyDescent="0.25">
      <c r="B176" s="104" t="s">
        <v>152</v>
      </c>
      <c r="C176" s="2">
        <v>13</v>
      </c>
      <c r="D176" s="127">
        <v>2</v>
      </c>
      <c r="E176" s="45">
        <v>15</v>
      </c>
      <c r="F176" s="148">
        <f t="shared" si="54"/>
        <v>7.8</v>
      </c>
      <c r="G176" s="149">
        <f t="shared" si="55"/>
        <v>10.4</v>
      </c>
      <c r="H176" s="149">
        <f t="shared" si="56"/>
        <v>13</v>
      </c>
      <c r="I176" s="149">
        <f t="shared" si="51"/>
        <v>10.4</v>
      </c>
      <c r="J176" s="149">
        <f t="shared" si="57"/>
        <v>9.75</v>
      </c>
      <c r="K176" s="149">
        <f t="shared" si="61"/>
        <v>13</v>
      </c>
      <c r="L176" s="149">
        <f t="shared" si="61"/>
        <v>10.4</v>
      </c>
      <c r="M176" s="149">
        <f t="shared" si="61"/>
        <v>9.75</v>
      </c>
      <c r="N176" s="149">
        <f t="shared" si="53"/>
        <v>7.8</v>
      </c>
      <c r="O176" s="149">
        <f t="shared" si="62"/>
        <v>10.4</v>
      </c>
      <c r="P176" s="149">
        <f t="shared" si="62"/>
        <v>9.75</v>
      </c>
      <c r="Q176" s="149">
        <f t="shared" si="60"/>
        <v>9.75</v>
      </c>
    </row>
    <row r="177" spans="2:17" ht="15" customHeight="1" x14ac:dyDescent="0.25">
      <c r="B177" s="104" t="s">
        <v>153</v>
      </c>
      <c r="C177" s="2">
        <v>13</v>
      </c>
      <c r="D177" s="127">
        <v>2</v>
      </c>
      <c r="E177" s="45">
        <v>15</v>
      </c>
      <c r="F177" s="148">
        <f t="shared" si="54"/>
        <v>7.8</v>
      </c>
      <c r="G177" s="149">
        <f t="shared" si="55"/>
        <v>10.4</v>
      </c>
      <c r="H177" s="149">
        <f t="shared" si="56"/>
        <v>13</v>
      </c>
      <c r="I177" s="149">
        <f t="shared" si="51"/>
        <v>10.4</v>
      </c>
      <c r="J177" s="149">
        <f t="shared" si="57"/>
        <v>9.75</v>
      </c>
      <c r="K177" s="149">
        <f t="shared" si="61"/>
        <v>13</v>
      </c>
      <c r="L177" s="149">
        <f t="shared" si="61"/>
        <v>10.4</v>
      </c>
      <c r="M177" s="149">
        <f t="shared" si="61"/>
        <v>9.75</v>
      </c>
      <c r="N177" s="149">
        <f t="shared" si="53"/>
        <v>7.8</v>
      </c>
      <c r="O177" s="149">
        <f t="shared" si="62"/>
        <v>10.4</v>
      </c>
      <c r="P177" s="149">
        <f t="shared" si="62"/>
        <v>9.75</v>
      </c>
      <c r="Q177" s="149">
        <f t="shared" si="60"/>
        <v>9.75</v>
      </c>
    </row>
    <row r="178" spans="2:17" ht="15" customHeight="1" x14ac:dyDescent="0.25">
      <c r="B178" s="104" t="s">
        <v>154</v>
      </c>
      <c r="C178" s="2">
        <v>10</v>
      </c>
      <c r="D178" s="127">
        <v>2</v>
      </c>
      <c r="E178" s="45">
        <v>12</v>
      </c>
      <c r="F178" s="148">
        <f t="shared" si="54"/>
        <v>6</v>
      </c>
      <c r="G178" s="149">
        <f t="shared" si="55"/>
        <v>8</v>
      </c>
      <c r="H178" s="149">
        <f t="shared" si="56"/>
        <v>10</v>
      </c>
      <c r="I178" s="149">
        <f t="shared" si="51"/>
        <v>8</v>
      </c>
      <c r="J178" s="149">
        <f t="shared" si="57"/>
        <v>7.5</v>
      </c>
      <c r="K178" s="149">
        <f t="shared" si="61"/>
        <v>10</v>
      </c>
      <c r="L178" s="149">
        <f t="shared" si="61"/>
        <v>8</v>
      </c>
      <c r="M178" s="149">
        <f t="shared" si="61"/>
        <v>7.5</v>
      </c>
      <c r="N178" s="149">
        <f t="shared" si="53"/>
        <v>6</v>
      </c>
      <c r="O178" s="149">
        <f t="shared" si="62"/>
        <v>8</v>
      </c>
      <c r="P178" s="149">
        <f t="shared" si="62"/>
        <v>7.5</v>
      </c>
      <c r="Q178" s="149">
        <f t="shared" si="60"/>
        <v>7.5</v>
      </c>
    </row>
    <row r="179" spans="2:17" ht="15" customHeight="1" x14ac:dyDescent="0.25">
      <c r="B179" s="104" t="s">
        <v>155</v>
      </c>
      <c r="C179" s="2">
        <v>12</v>
      </c>
      <c r="D179" s="127">
        <v>3</v>
      </c>
      <c r="E179" s="45">
        <v>15</v>
      </c>
      <c r="F179" s="148">
        <f t="shared" si="54"/>
        <v>7.1999999999999993</v>
      </c>
      <c r="G179" s="149">
        <f t="shared" si="55"/>
        <v>9.6000000000000014</v>
      </c>
      <c r="H179" s="149">
        <f t="shared" si="56"/>
        <v>12</v>
      </c>
      <c r="I179" s="149">
        <f t="shared" si="51"/>
        <v>9.6000000000000014</v>
      </c>
      <c r="J179" s="149">
        <f t="shared" si="57"/>
        <v>9</v>
      </c>
      <c r="K179" s="149">
        <f t="shared" si="61"/>
        <v>12</v>
      </c>
      <c r="L179" s="149">
        <f t="shared" si="61"/>
        <v>9.6000000000000014</v>
      </c>
      <c r="M179" s="149">
        <f t="shared" si="61"/>
        <v>9</v>
      </c>
      <c r="N179" s="149">
        <f t="shared" si="53"/>
        <v>7.1999999999999993</v>
      </c>
      <c r="O179" s="149">
        <f t="shared" si="62"/>
        <v>9.6000000000000014</v>
      </c>
      <c r="P179" s="149">
        <f t="shared" si="62"/>
        <v>9</v>
      </c>
      <c r="Q179" s="149">
        <f t="shared" si="60"/>
        <v>9</v>
      </c>
    </row>
    <row r="180" spans="2:17" ht="15" customHeight="1" thickBot="1" x14ac:dyDescent="0.3">
      <c r="B180" s="105" t="s">
        <v>156</v>
      </c>
      <c r="C180" s="4">
        <v>15</v>
      </c>
      <c r="D180" s="128">
        <v>2</v>
      </c>
      <c r="E180" s="132">
        <v>17</v>
      </c>
      <c r="F180" s="152">
        <f t="shared" si="54"/>
        <v>9</v>
      </c>
      <c r="G180" s="153">
        <f t="shared" si="55"/>
        <v>12</v>
      </c>
      <c r="H180" s="153">
        <f t="shared" si="56"/>
        <v>15</v>
      </c>
      <c r="I180" s="153">
        <f t="shared" si="51"/>
        <v>12</v>
      </c>
      <c r="J180" s="153">
        <f t="shared" si="57"/>
        <v>11.25</v>
      </c>
      <c r="K180" s="153">
        <f t="shared" si="61"/>
        <v>15</v>
      </c>
      <c r="L180" s="153">
        <f t="shared" si="61"/>
        <v>12</v>
      </c>
      <c r="M180" s="153">
        <f t="shared" si="61"/>
        <v>11.25</v>
      </c>
      <c r="N180" s="153">
        <f t="shared" si="53"/>
        <v>9</v>
      </c>
      <c r="O180" s="153">
        <f t="shared" si="62"/>
        <v>12</v>
      </c>
      <c r="P180" s="153">
        <f t="shared" si="62"/>
        <v>11.25</v>
      </c>
      <c r="Q180" s="153">
        <f t="shared" si="60"/>
        <v>11.25</v>
      </c>
    </row>
    <row r="181" spans="2:17" ht="15" customHeight="1" x14ac:dyDescent="0.2">
      <c r="B181" s="1"/>
      <c r="C181" s="113">
        <f>SUM(C134:C180)</f>
        <v>502</v>
      </c>
      <c r="D181" s="113">
        <f>SUM(D134:D180)</f>
        <v>139</v>
      </c>
      <c r="E181" s="113">
        <f>SUM(E134:E180)</f>
        <v>641</v>
      </c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</sheetData>
  <mergeCells count="10">
    <mergeCell ref="F132:N132"/>
    <mergeCell ref="O132:P132"/>
    <mergeCell ref="F104:N104"/>
    <mergeCell ref="O104:P104"/>
    <mergeCell ref="F2:N2"/>
    <mergeCell ref="O2:P2"/>
    <mergeCell ref="F85:N85"/>
    <mergeCell ref="O85:P85"/>
    <mergeCell ref="F40:N40"/>
    <mergeCell ref="O40:P40"/>
  </mergeCells>
  <phoneticPr fontId="2" type="noConversion"/>
  <pageMargins left="0.78740157499999996" right="0.78740157499999996" top="0.984251969" bottom="0.984251969" header="0.49212598499999999" footer="0.49212598499999999"/>
  <headerFooter alignWithMargins="0"/>
  <ignoredErrors>
    <ignoredError sqref="E4:E65536" formulaRange="1"/>
    <ignoredError sqref="F4:N6553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16"/>
  <sheetViews>
    <sheetView workbookViewId="0">
      <selection activeCell="K6" sqref="K6"/>
    </sheetView>
  </sheetViews>
  <sheetFormatPr defaultRowHeight="12.75" x14ac:dyDescent="0.2"/>
  <cols>
    <col min="1" max="1" width="1.5703125" style="243" customWidth="1"/>
    <col min="2" max="2" width="9.140625" style="243"/>
    <col min="3" max="3" width="6.5703125" style="244" bestFit="1" customWidth="1"/>
    <col min="4" max="4" width="25.85546875" style="243" bestFit="1" customWidth="1"/>
    <col min="5" max="5" width="15.28515625" style="243" bestFit="1" customWidth="1"/>
    <col min="6" max="6" width="14.28515625" style="243" customWidth="1"/>
    <col min="7" max="7" width="9.140625" style="243"/>
    <col min="8" max="9" width="28.5703125" style="243" customWidth="1"/>
    <col min="10" max="10" width="7.140625" style="243" customWidth="1"/>
    <col min="11" max="15" width="14.28515625" style="243" customWidth="1"/>
    <col min="16" max="16384" width="9.140625" style="243"/>
  </cols>
  <sheetData>
    <row r="1" spans="2:15" x14ac:dyDescent="0.2">
      <c r="E1" s="507" t="s">
        <v>433</v>
      </c>
      <c r="F1" s="507"/>
    </row>
    <row r="2" spans="2:15" ht="15" x14ac:dyDescent="0.2">
      <c r="E2" s="508">
        <f>SUM(E4:E100)-SUM(F4:F100)</f>
        <v>1226369.58</v>
      </c>
      <c r="F2" s="507"/>
      <c r="H2" s="265" t="s">
        <v>487</v>
      </c>
      <c r="I2" s="265" t="s">
        <v>488</v>
      </c>
      <c r="J2" s="266" t="s">
        <v>225</v>
      </c>
      <c r="K2" s="266" t="s">
        <v>490</v>
      </c>
      <c r="L2" s="266" t="s">
        <v>491</v>
      </c>
      <c r="M2" s="266" t="s">
        <v>492</v>
      </c>
      <c r="N2" s="266" t="s">
        <v>493</v>
      </c>
      <c r="O2" s="266" t="s">
        <v>489</v>
      </c>
    </row>
    <row r="3" spans="2:15" ht="18" x14ac:dyDescent="0.2">
      <c r="B3" s="245" t="s">
        <v>434</v>
      </c>
      <c r="C3" s="246" t="s">
        <v>435</v>
      </c>
      <c r="D3" s="245" t="s">
        <v>436</v>
      </c>
      <c r="E3" s="245" t="s">
        <v>437</v>
      </c>
      <c r="F3" s="245" t="s">
        <v>438</v>
      </c>
      <c r="H3" s="276" t="s">
        <v>448</v>
      </c>
      <c r="I3" s="276" t="s">
        <v>457</v>
      </c>
      <c r="J3" s="279">
        <v>126</v>
      </c>
      <c r="K3" s="277">
        <v>14.74</v>
      </c>
      <c r="L3" s="278">
        <v>21.18</v>
      </c>
      <c r="M3" s="278">
        <v>23.37</v>
      </c>
      <c r="N3" s="278">
        <v>34.07</v>
      </c>
      <c r="O3" s="276" t="s">
        <v>425</v>
      </c>
    </row>
    <row r="4" spans="2:15" ht="18" x14ac:dyDescent="0.2">
      <c r="B4" s="243" t="s">
        <v>455</v>
      </c>
      <c r="C4" s="247">
        <v>42461</v>
      </c>
      <c r="E4" s="248">
        <v>1226369.58</v>
      </c>
      <c r="H4" s="263" t="s">
        <v>448</v>
      </c>
      <c r="I4" s="263" t="s">
        <v>449</v>
      </c>
      <c r="J4" s="279">
        <v>149</v>
      </c>
      <c r="K4" s="270">
        <v>17.43</v>
      </c>
      <c r="L4" s="267">
        <v>25.04</v>
      </c>
      <c r="M4" s="267">
        <v>27.63</v>
      </c>
      <c r="N4" s="267">
        <v>40.28</v>
      </c>
      <c r="O4" s="263" t="s">
        <v>425</v>
      </c>
    </row>
    <row r="5" spans="2:15" ht="18" x14ac:dyDescent="0.2">
      <c r="C5" s="247"/>
      <c r="E5" s="248"/>
      <c r="H5" s="276" t="s">
        <v>448</v>
      </c>
      <c r="I5" s="276" t="s">
        <v>450</v>
      </c>
      <c r="J5" s="279">
        <v>173</v>
      </c>
      <c r="K5" s="277">
        <v>20.23</v>
      </c>
      <c r="L5" s="278">
        <v>29.07</v>
      </c>
      <c r="M5" s="278">
        <v>32.090000000000003</v>
      </c>
      <c r="N5" s="278">
        <v>46.77</v>
      </c>
      <c r="O5" s="276" t="s">
        <v>425</v>
      </c>
    </row>
    <row r="6" spans="2:15" ht="18" x14ac:dyDescent="0.2">
      <c r="C6" s="247"/>
      <c r="E6" s="248"/>
      <c r="F6" s="248"/>
      <c r="H6" s="263" t="s">
        <v>448</v>
      </c>
      <c r="I6" s="263" t="s">
        <v>373</v>
      </c>
      <c r="J6" s="279">
        <v>126</v>
      </c>
      <c r="K6" s="270">
        <v>14.74</v>
      </c>
      <c r="L6" s="267">
        <v>21.18</v>
      </c>
      <c r="M6" s="267">
        <v>23.37</v>
      </c>
      <c r="N6" s="267">
        <v>34.07</v>
      </c>
      <c r="O6" s="263" t="s">
        <v>425</v>
      </c>
    </row>
    <row r="7" spans="2:15" ht="18" x14ac:dyDescent="0.2">
      <c r="H7" s="276" t="s">
        <v>448</v>
      </c>
      <c r="I7" s="276" t="s">
        <v>456</v>
      </c>
      <c r="J7" s="279">
        <v>134</v>
      </c>
      <c r="K7" s="277">
        <v>15.67</v>
      </c>
      <c r="L7" s="278">
        <v>22.52</v>
      </c>
      <c r="M7" s="278">
        <v>24.85</v>
      </c>
      <c r="N7" s="278">
        <v>36.229999999999997</v>
      </c>
      <c r="O7" s="276" t="s">
        <v>425</v>
      </c>
    </row>
    <row r="8" spans="2:15" ht="18" x14ac:dyDescent="0.2">
      <c r="H8" s="263" t="s">
        <v>448</v>
      </c>
      <c r="I8" s="263" t="s">
        <v>482</v>
      </c>
      <c r="J8" s="279">
        <v>619</v>
      </c>
      <c r="K8" s="270">
        <v>72.400000000000006</v>
      </c>
      <c r="L8" s="267">
        <v>104.3</v>
      </c>
      <c r="M8" s="267">
        <v>114.8</v>
      </c>
      <c r="N8" s="267">
        <v>167.35</v>
      </c>
      <c r="O8" s="263" t="s">
        <v>425</v>
      </c>
    </row>
    <row r="9" spans="2:15" ht="18" x14ac:dyDescent="0.2">
      <c r="H9" s="264" t="s">
        <v>476</v>
      </c>
      <c r="I9" s="264" t="s">
        <v>495</v>
      </c>
      <c r="J9" s="279">
        <v>681</v>
      </c>
      <c r="K9" s="271">
        <v>79.650000000000006</v>
      </c>
      <c r="L9" s="271">
        <v>114.45</v>
      </c>
      <c r="M9" s="268">
        <f>$J9*M$15</f>
        <v>126.30928571428572</v>
      </c>
      <c r="N9" s="268">
        <f>$J9*N$15</f>
        <v>184.14023809523812</v>
      </c>
      <c r="O9" s="264" t="s">
        <v>494</v>
      </c>
    </row>
    <row r="10" spans="2:15" ht="18" x14ac:dyDescent="0.2">
      <c r="H10" s="262" t="s">
        <v>476</v>
      </c>
      <c r="I10" s="262" t="s">
        <v>496</v>
      </c>
      <c r="J10" s="279">
        <v>719</v>
      </c>
      <c r="K10" s="272">
        <v>84.1</v>
      </c>
      <c r="L10" s="272">
        <v>120.84</v>
      </c>
      <c r="M10" s="272">
        <v>133.35</v>
      </c>
      <c r="N10" s="269">
        <f>$J10*N$15</f>
        <v>194.41531746031748</v>
      </c>
      <c r="O10" s="262" t="s">
        <v>494</v>
      </c>
    </row>
    <row r="11" spans="2:15" ht="18" x14ac:dyDescent="0.2">
      <c r="H11" s="264" t="s">
        <v>448</v>
      </c>
      <c r="I11" s="264" t="s">
        <v>497</v>
      </c>
      <c r="J11" s="279">
        <v>1235</v>
      </c>
      <c r="K11" s="271">
        <v>144.44999999999999</v>
      </c>
      <c r="L11" s="271">
        <v>207.56</v>
      </c>
      <c r="M11" s="268">
        <f>$J11*M$15</f>
        <v>229.06309523809526</v>
      </c>
      <c r="N11" s="268">
        <f>$J11*N$15</f>
        <v>333.94007936507938</v>
      </c>
      <c r="O11" s="264" t="s">
        <v>494</v>
      </c>
    </row>
    <row r="12" spans="2:15" ht="18" x14ac:dyDescent="0.2">
      <c r="H12" s="262" t="s">
        <v>448</v>
      </c>
      <c r="I12" s="262" t="s">
        <v>477</v>
      </c>
      <c r="J12" s="279">
        <v>743</v>
      </c>
      <c r="K12" s="272">
        <v>86.9</v>
      </c>
      <c r="L12" s="269">
        <f>$J12*L$15</f>
        <v>124.89476190476191</v>
      </c>
      <c r="M12" s="269">
        <f>$J12*M$15</f>
        <v>137.80880952380954</v>
      </c>
      <c r="N12" s="269">
        <f>$J12*N$15</f>
        <v>200.90484126984128</v>
      </c>
      <c r="O12" s="262" t="s">
        <v>494</v>
      </c>
    </row>
    <row r="15" spans="2:15" x14ac:dyDescent="0.2">
      <c r="I15" s="509" t="s">
        <v>498</v>
      </c>
      <c r="J15" s="510"/>
      <c r="K15" s="274">
        <f>K3/$J3</f>
        <v>0.11698412698412698</v>
      </c>
      <c r="L15" s="274">
        <f>L3/$J3</f>
        <v>0.1680952380952381</v>
      </c>
      <c r="M15" s="274">
        <f>M3/$J3</f>
        <v>0.18547619047619049</v>
      </c>
      <c r="N15" s="275">
        <f>N3/$J3</f>
        <v>0.27039682539682541</v>
      </c>
    </row>
    <row r="16" spans="2:15" x14ac:dyDescent="0.2">
      <c r="K16" s="273"/>
      <c r="L16" s="273"/>
      <c r="M16" s="273"/>
      <c r="N16" s="273"/>
    </row>
  </sheetData>
  <mergeCells count="3">
    <mergeCell ref="E1:F1"/>
    <mergeCell ref="E2:F2"/>
    <mergeCell ref="I15:J1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63"/>
  </sheetPr>
  <dimension ref="B1:AD425"/>
  <sheetViews>
    <sheetView topLeftCell="B1" zoomScale="80" zoomScaleNormal="80" workbookViewId="0">
      <pane ySplit="5" topLeftCell="A6" activePane="bottomLeft" state="frozen"/>
      <selection pane="bottomLeft" activeCell="E10" sqref="E10:R11"/>
    </sheetView>
  </sheetViews>
  <sheetFormatPr defaultRowHeight="36" customHeight="1" x14ac:dyDescent="0.2"/>
  <cols>
    <col min="1" max="1" width="7.140625" style="333" customWidth="1"/>
    <col min="2" max="2" width="22.85546875" style="334" customWidth="1"/>
    <col min="3" max="3" width="20" style="333" customWidth="1"/>
    <col min="4" max="4" width="11.42578125" style="333" customWidth="1"/>
    <col min="5" max="5" width="5.7109375" style="333" customWidth="1"/>
    <col min="6" max="6" width="6.42578125" style="333" customWidth="1"/>
    <col min="7" max="7" width="17.140625" style="333" customWidth="1"/>
    <col min="8" max="8" width="17.85546875" style="333" customWidth="1"/>
    <col min="9" max="9" width="20" style="333" customWidth="1"/>
    <col min="10" max="11" width="13.5703125" style="333" customWidth="1"/>
    <col min="12" max="12" width="12.85546875" style="333" customWidth="1"/>
    <col min="13" max="14" width="6.42578125" style="333" customWidth="1"/>
    <col min="15" max="18" width="10.7109375" style="333" customWidth="1"/>
    <col min="19" max="19" width="17.85546875" style="333" customWidth="1"/>
    <col min="20" max="20" width="10.28515625" style="333" customWidth="1"/>
    <col min="21" max="21" width="17.85546875" style="333" customWidth="1"/>
    <col min="22" max="22" width="9.140625" style="335"/>
    <col min="23" max="16384" width="9.140625" style="333"/>
  </cols>
  <sheetData>
    <row r="1" spans="2:30" ht="11.25" customHeight="1" thickBot="1" x14ac:dyDescent="0.25"/>
    <row r="2" spans="2:30" ht="36" customHeight="1" x14ac:dyDescent="0.2">
      <c r="B2" s="511"/>
      <c r="C2" s="336"/>
      <c r="D2" s="513" t="s">
        <v>538</v>
      </c>
      <c r="E2" s="513"/>
      <c r="F2" s="513"/>
      <c r="G2" s="513"/>
      <c r="H2" s="513"/>
      <c r="I2" s="513"/>
      <c r="J2" s="513"/>
      <c r="K2" s="513"/>
      <c r="L2" s="513"/>
      <c r="M2" s="336"/>
      <c r="N2" s="515" t="s">
        <v>539</v>
      </c>
      <c r="O2" s="515"/>
      <c r="P2" s="515" t="s">
        <v>131</v>
      </c>
      <c r="Q2" s="515"/>
      <c r="R2" s="532" t="s">
        <v>132</v>
      </c>
      <c r="S2" s="532"/>
      <c r="T2" s="533" t="s">
        <v>540</v>
      </c>
      <c r="U2" s="534"/>
    </row>
    <row r="3" spans="2:30" ht="36" customHeight="1" thickBot="1" x14ac:dyDescent="0.25">
      <c r="B3" s="512"/>
      <c r="C3" s="337"/>
      <c r="D3" s="514"/>
      <c r="E3" s="514"/>
      <c r="F3" s="514"/>
      <c r="G3" s="514"/>
      <c r="H3" s="514"/>
      <c r="I3" s="514"/>
      <c r="J3" s="514"/>
      <c r="K3" s="514"/>
      <c r="L3" s="514"/>
      <c r="M3" s="337"/>
      <c r="N3" s="535">
        <f ca="1">TODAY()</f>
        <v>45934</v>
      </c>
      <c r="O3" s="536"/>
      <c r="P3" s="537">
        <f>IF(N6="","",AVERAGE(N6:N834))</f>
        <v>2003.4</v>
      </c>
      <c r="Q3" s="537"/>
      <c r="R3" s="538">
        <f>SUBTOTAL(3,L6:L834)</f>
        <v>10</v>
      </c>
      <c r="S3" s="538"/>
      <c r="T3" s="538">
        <f>COUNTIF(C6:C834,"VEÍCULO VISTORIADO")</f>
        <v>10</v>
      </c>
      <c r="U3" s="539"/>
    </row>
    <row r="4" spans="2:30" ht="36" customHeight="1" thickBot="1" x14ac:dyDescent="0.25">
      <c r="B4" s="338" t="s">
        <v>421</v>
      </c>
      <c r="C4" s="516" t="s">
        <v>422</v>
      </c>
      <c r="D4" s="517"/>
      <c r="E4" s="518"/>
      <c r="F4" s="519" t="s">
        <v>541</v>
      </c>
      <c r="G4" s="520"/>
      <c r="H4" s="521" t="s">
        <v>133</v>
      </c>
      <c r="I4" s="522"/>
      <c r="J4" s="339" t="s">
        <v>542</v>
      </c>
      <c r="K4" s="523">
        <f>ROUNDDOWN(SUM(S6:S539),0)</f>
        <v>848037</v>
      </c>
      <c r="L4" s="524"/>
      <c r="M4" s="525" t="s">
        <v>543</v>
      </c>
      <c r="N4" s="526"/>
      <c r="O4" s="526"/>
      <c r="P4" s="527">
        <f ca="1">ROUNDDOWN(SUM(U6:U539),0)</f>
        <v>96472</v>
      </c>
      <c r="Q4" s="527"/>
      <c r="R4" s="524"/>
      <c r="S4" s="340" t="s">
        <v>544</v>
      </c>
      <c r="T4" s="528" t="s">
        <v>545</v>
      </c>
      <c r="U4" s="529"/>
    </row>
    <row r="5" spans="2:30" ht="36" customHeight="1" thickBot="1" x14ac:dyDescent="0.25">
      <c r="B5" s="341" t="s">
        <v>134</v>
      </c>
      <c r="C5" s="342" t="s">
        <v>546</v>
      </c>
      <c r="D5" s="343" t="s">
        <v>547</v>
      </c>
      <c r="E5" s="530" t="s">
        <v>135</v>
      </c>
      <c r="F5" s="530"/>
      <c r="G5" s="344" t="s">
        <v>136</v>
      </c>
      <c r="H5" s="345" t="s">
        <v>137</v>
      </c>
      <c r="I5" s="345" t="s">
        <v>138</v>
      </c>
      <c r="J5" s="346" t="s">
        <v>139</v>
      </c>
      <c r="K5" s="346" t="s">
        <v>138</v>
      </c>
      <c r="L5" s="346" t="s">
        <v>140</v>
      </c>
      <c r="M5" s="347" t="s">
        <v>141</v>
      </c>
      <c r="N5" s="348" t="s">
        <v>142</v>
      </c>
      <c r="O5" s="531" t="s">
        <v>548</v>
      </c>
      <c r="P5" s="531"/>
      <c r="Q5" s="531"/>
      <c r="R5" s="531"/>
      <c r="S5" s="349" t="s">
        <v>549</v>
      </c>
      <c r="T5" s="349" t="s">
        <v>550</v>
      </c>
      <c r="U5" s="350" t="s">
        <v>551</v>
      </c>
      <c r="V5" s="351" t="s">
        <v>502</v>
      </c>
    </row>
    <row r="6" spans="2:30" ht="36" customHeight="1" x14ac:dyDescent="0.3">
      <c r="B6" s="369" t="s">
        <v>506</v>
      </c>
      <c r="C6" s="363" t="s">
        <v>554</v>
      </c>
      <c r="D6" s="370">
        <v>11</v>
      </c>
      <c r="E6" s="259" t="s">
        <v>447</v>
      </c>
      <c r="F6" s="260">
        <v>601</v>
      </c>
      <c r="G6" s="353" t="s">
        <v>144</v>
      </c>
      <c r="H6" s="225" t="s">
        <v>440</v>
      </c>
      <c r="I6" s="225" t="s">
        <v>507</v>
      </c>
      <c r="J6" s="225" t="s">
        <v>464</v>
      </c>
      <c r="K6" s="225" t="s">
        <v>508</v>
      </c>
      <c r="L6" s="225" t="s">
        <v>509</v>
      </c>
      <c r="M6" s="225" t="s">
        <v>557</v>
      </c>
      <c r="N6" s="225">
        <v>2006</v>
      </c>
      <c r="O6" s="544" t="s">
        <v>558</v>
      </c>
      <c r="P6" s="545"/>
      <c r="Q6" s="545"/>
      <c r="R6" s="546"/>
      <c r="S6" s="365">
        <v>79000</v>
      </c>
      <c r="T6" s="354">
        <v>43009</v>
      </c>
      <c r="U6" s="359">
        <f ca="1">IF(S6="","",IF(T6="","",S6-SUM((S6*SUM(V6*VLOOKUP(N6,$AB$6:$AD$45,3,0)))+S6*SUM(VLOOKUP(N6,$AB$6:$AD$45,2,0)))))</f>
        <v>7791.7808219178114</v>
      </c>
      <c r="V6" s="355">
        <f ca="1">IF(N6="","",$N$3-T6)</f>
        <v>2925</v>
      </c>
      <c r="AB6" s="356" t="s">
        <v>552</v>
      </c>
      <c r="AC6" s="356" t="s">
        <v>553</v>
      </c>
      <c r="AD6" s="357" t="s">
        <v>454</v>
      </c>
    </row>
    <row r="7" spans="2:30" ht="36" customHeight="1" x14ac:dyDescent="0.3">
      <c r="B7" s="369" t="s">
        <v>506</v>
      </c>
      <c r="C7" s="363" t="s">
        <v>554</v>
      </c>
      <c r="D7" s="370">
        <v>101</v>
      </c>
      <c r="E7" s="259" t="s">
        <v>447</v>
      </c>
      <c r="F7" s="260">
        <v>471</v>
      </c>
      <c r="G7" s="353" t="s">
        <v>555</v>
      </c>
      <c r="H7" s="316" t="s">
        <v>440</v>
      </c>
      <c r="I7" s="316" t="s">
        <v>510</v>
      </c>
      <c r="J7" s="316" t="s">
        <v>429</v>
      </c>
      <c r="K7" s="316" t="s">
        <v>500</v>
      </c>
      <c r="L7" s="316" t="s">
        <v>501</v>
      </c>
      <c r="M7" s="316" t="s">
        <v>557</v>
      </c>
      <c r="N7" s="225">
        <v>2006</v>
      </c>
      <c r="O7" s="547" t="s">
        <v>559</v>
      </c>
      <c r="P7" s="548"/>
      <c r="Q7" s="548"/>
      <c r="R7" s="549"/>
      <c r="S7" s="365">
        <v>85000</v>
      </c>
      <c r="T7" s="354">
        <v>43009</v>
      </c>
      <c r="U7" s="359">
        <f t="shared" ref="U7:U15" ca="1" si="0">IF(S7="","",IF(T7="","",S7-SUM((S7*SUM(V7*VLOOKUP(N7,$AB$6:$AD$45,3,0)))+S7*SUM(VLOOKUP(N7,$AB$6:$AD$45,2,0)))))</f>
        <v>8383.5616438356083</v>
      </c>
      <c r="V7" s="355">
        <f t="shared" ref="V7:V15" ca="1" si="1">IF(N7="","",$N$3-T7)</f>
        <v>2925</v>
      </c>
      <c r="AB7" s="360">
        <v>2018</v>
      </c>
      <c r="AC7" s="361">
        <v>0.15</v>
      </c>
      <c r="AD7" s="362">
        <v>2.7399999999999999E-4</v>
      </c>
    </row>
    <row r="8" spans="2:30" ht="36" customHeight="1" x14ac:dyDescent="0.3">
      <c r="B8" s="369" t="s">
        <v>506</v>
      </c>
      <c r="C8" s="363" t="s">
        <v>554</v>
      </c>
      <c r="D8" s="370">
        <v>102</v>
      </c>
      <c r="E8" s="259" t="s">
        <v>528</v>
      </c>
      <c r="F8" s="260">
        <v>411</v>
      </c>
      <c r="G8" s="364" t="s">
        <v>555</v>
      </c>
      <c r="H8" s="367" t="s">
        <v>440</v>
      </c>
      <c r="I8" s="366" t="s">
        <v>510</v>
      </c>
      <c r="J8" s="366" t="s">
        <v>429</v>
      </c>
      <c r="K8" s="367" t="s">
        <v>512</v>
      </c>
      <c r="L8" s="366" t="s">
        <v>501</v>
      </c>
      <c r="M8" s="366" t="s">
        <v>556</v>
      </c>
      <c r="N8" s="367">
        <v>2007</v>
      </c>
      <c r="O8" s="550" t="s">
        <v>560</v>
      </c>
      <c r="P8" s="551"/>
      <c r="Q8" s="551"/>
      <c r="R8" s="552"/>
      <c r="S8" s="368">
        <v>96420.5</v>
      </c>
      <c r="T8" s="371">
        <v>43050</v>
      </c>
      <c r="U8" s="359">
        <f t="shared" ca="1" si="0"/>
        <v>10593.046712328753</v>
      </c>
      <c r="V8" s="355">
        <f t="shared" ca="1" si="1"/>
        <v>2884</v>
      </c>
      <c r="AB8" s="360">
        <v>2017</v>
      </c>
      <c r="AC8" s="361">
        <v>0.13</v>
      </c>
      <c r="AD8" s="362">
        <v>2.7399999999999999E-4</v>
      </c>
    </row>
    <row r="9" spans="2:30" ht="36" customHeight="1" x14ac:dyDescent="0.3">
      <c r="B9" s="369" t="s">
        <v>506</v>
      </c>
      <c r="C9" s="363" t="s">
        <v>554</v>
      </c>
      <c r="D9" s="370">
        <v>103</v>
      </c>
      <c r="E9" s="259" t="s">
        <v>528</v>
      </c>
      <c r="F9" s="260">
        <v>412</v>
      </c>
      <c r="G9" s="364" t="s">
        <v>555</v>
      </c>
      <c r="H9" s="367" t="s">
        <v>440</v>
      </c>
      <c r="I9" s="366" t="s">
        <v>510</v>
      </c>
      <c r="J9" s="366" t="s">
        <v>429</v>
      </c>
      <c r="K9" s="367" t="s">
        <v>512</v>
      </c>
      <c r="L9" s="366" t="s">
        <v>501</v>
      </c>
      <c r="M9" s="366" t="s">
        <v>556</v>
      </c>
      <c r="N9" s="367">
        <v>2007</v>
      </c>
      <c r="O9" s="553"/>
      <c r="P9" s="554"/>
      <c r="Q9" s="554"/>
      <c r="R9" s="555"/>
      <c r="S9" s="368">
        <v>96420.5</v>
      </c>
      <c r="T9" s="371">
        <v>43050</v>
      </c>
      <c r="U9" s="359">
        <f t="shared" ca="1" si="0"/>
        <v>10593.046712328753</v>
      </c>
      <c r="V9" s="355">
        <f t="shared" ca="1" si="1"/>
        <v>2884</v>
      </c>
      <c r="AB9" s="360">
        <v>2016</v>
      </c>
      <c r="AC9" s="361">
        <v>0.11</v>
      </c>
      <c r="AD9" s="362">
        <v>2.7399999999999999E-4</v>
      </c>
    </row>
    <row r="10" spans="2:30" ht="36" customHeight="1" x14ac:dyDescent="0.3">
      <c r="B10" s="369" t="s">
        <v>506</v>
      </c>
      <c r="C10" s="363" t="s">
        <v>554</v>
      </c>
      <c r="D10" s="370">
        <v>201</v>
      </c>
      <c r="E10" s="170" t="s">
        <v>566</v>
      </c>
      <c r="F10" s="260">
        <v>21</v>
      </c>
      <c r="G10" s="364" t="s">
        <v>555</v>
      </c>
      <c r="H10" s="352" t="s">
        <v>440</v>
      </c>
      <c r="I10" s="352" t="s">
        <v>562</v>
      </c>
      <c r="J10" s="352" t="s">
        <v>442</v>
      </c>
      <c r="K10" s="352" t="s">
        <v>443</v>
      </c>
      <c r="L10" s="352" t="s">
        <v>563</v>
      </c>
      <c r="M10" s="373" t="s">
        <v>564</v>
      </c>
      <c r="N10" s="352">
        <v>1998</v>
      </c>
      <c r="O10" s="540" t="s">
        <v>565</v>
      </c>
      <c r="P10" s="541"/>
      <c r="Q10" s="541"/>
      <c r="R10" s="542"/>
      <c r="S10" s="365">
        <v>43383.96</v>
      </c>
      <c r="T10" s="354">
        <v>43194</v>
      </c>
      <c r="U10" s="359">
        <f t="shared" ca="1" si="0"/>
        <v>6477.8789589041044</v>
      </c>
      <c r="V10" s="355">
        <f ca="1">IF(N10="","",$N$3-T10)</f>
        <v>2740</v>
      </c>
      <c r="AB10" s="360">
        <v>2015</v>
      </c>
      <c r="AC10" s="361">
        <v>0.1</v>
      </c>
      <c r="AD10" s="362">
        <v>2.7399999999999999E-4</v>
      </c>
    </row>
    <row r="11" spans="2:30" ht="36" customHeight="1" x14ac:dyDescent="0.3">
      <c r="B11" s="369" t="s">
        <v>506</v>
      </c>
      <c r="C11" s="363" t="s">
        <v>554</v>
      </c>
      <c r="D11" s="370">
        <v>202</v>
      </c>
      <c r="E11" s="170" t="s">
        <v>566</v>
      </c>
      <c r="F11" s="260">
        <v>22</v>
      </c>
      <c r="G11" s="364" t="s">
        <v>555</v>
      </c>
      <c r="H11" s="352" t="s">
        <v>440</v>
      </c>
      <c r="I11" s="352" t="s">
        <v>562</v>
      </c>
      <c r="J11" s="352" t="s">
        <v>442</v>
      </c>
      <c r="K11" s="352" t="s">
        <v>443</v>
      </c>
      <c r="L11" s="352" t="s">
        <v>563</v>
      </c>
      <c r="M11" s="373" t="s">
        <v>564</v>
      </c>
      <c r="N11" s="352">
        <v>1998</v>
      </c>
      <c r="O11" s="540" t="s">
        <v>565</v>
      </c>
      <c r="P11" s="541"/>
      <c r="Q11" s="541"/>
      <c r="R11" s="542"/>
      <c r="S11" s="365">
        <v>43383.96</v>
      </c>
      <c r="T11" s="354">
        <v>43194</v>
      </c>
      <c r="U11" s="359">
        <f t="shared" ref="U11:U13" ca="1" si="2">IF(S11="","",IF(T11="","",S11-SUM((S11*SUM(V11*VLOOKUP(N11,$AB$6:$AD$45,3,0)))+S11*SUM(VLOOKUP(N11,$AB$6:$AD$45,2,0)))))</f>
        <v>6477.8789589041044</v>
      </c>
      <c r="V11" s="355">
        <f t="shared" ref="V11:V13" ca="1" si="3">IF(N11="","",$N$3-T11)</f>
        <v>2740</v>
      </c>
      <c r="AB11" s="360">
        <v>2014</v>
      </c>
      <c r="AC11" s="361">
        <v>0.1</v>
      </c>
      <c r="AD11" s="362">
        <v>2.7399999999999999E-4</v>
      </c>
    </row>
    <row r="12" spans="2:30" ht="36" customHeight="1" x14ac:dyDescent="0.3">
      <c r="B12" s="369" t="s">
        <v>506</v>
      </c>
      <c r="C12" s="363" t="s">
        <v>554</v>
      </c>
      <c r="D12" s="370">
        <v>203</v>
      </c>
      <c r="E12" s="170" t="s">
        <v>566</v>
      </c>
      <c r="F12" s="260">
        <v>23</v>
      </c>
      <c r="G12" s="364" t="s">
        <v>555</v>
      </c>
      <c r="H12" s="352" t="s">
        <v>440</v>
      </c>
      <c r="I12" s="352" t="s">
        <v>562</v>
      </c>
      <c r="J12" s="352" t="s">
        <v>442</v>
      </c>
      <c r="K12" s="352" t="s">
        <v>443</v>
      </c>
      <c r="L12" s="352" t="s">
        <v>563</v>
      </c>
      <c r="M12" s="373" t="s">
        <v>564</v>
      </c>
      <c r="N12" s="352">
        <v>1998</v>
      </c>
      <c r="O12" s="540" t="s">
        <v>565</v>
      </c>
      <c r="P12" s="541"/>
      <c r="Q12" s="541"/>
      <c r="R12" s="542"/>
      <c r="S12" s="365">
        <v>43383.96</v>
      </c>
      <c r="T12" s="354">
        <v>43194</v>
      </c>
      <c r="U12" s="359">
        <f t="shared" ca="1" si="2"/>
        <v>6477.8789589041044</v>
      </c>
      <c r="V12" s="355">
        <f t="shared" ca="1" si="3"/>
        <v>2740</v>
      </c>
      <c r="AB12" s="360">
        <v>2013</v>
      </c>
      <c r="AC12" s="361">
        <v>0.1</v>
      </c>
      <c r="AD12" s="362">
        <f t="shared" ref="AD12:AD45" si="4">AC12/365</f>
        <v>2.7397260273972606E-4</v>
      </c>
    </row>
    <row r="13" spans="2:30" ht="36" customHeight="1" x14ac:dyDescent="0.3">
      <c r="B13" s="369" t="s">
        <v>506</v>
      </c>
      <c r="C13" s="363" t="s">
        <v>554</v>
      </c>
      <c r="D13" s="370">
        <v>204</v>
      </c>
      <c r="E13" s="170" t="s">
        <v>566</v>
      </c>
      <c r="F13" s="260">
        <v>24</v>
      </c>
      <c r="G13" s="364" t="s">
        <v>555</v>
      </c>
      <c r="H13" s="352" t="s">
        <v>440</v>
      </c>
      <c r="I13" s="352" t="s">
        <v>562</v>
      </c>
      <c r="J13" s="352" t="s">
        <v>442</v>
      </c>
      <c r="K13" s="352" t="s">
        <v>443</v>
      </c>
      <c r="L13" s="352" t="s">
        <v>563</v>
      </c>
      <c r="M13" s="373" t="s">
        <v>564</v>
      </c>
      <c r="N13" s="352">
        <v>1998</v>
      </c>
      <c r="O13" s="540" t="s">
        <v>565</v>
      </c>
      <c r="P13" s="541"/>
      <c r="Q13" s="541"/>
      <c r="R13" s="542"/>
      <c r="S13" s="365">
        <v>43383.96</v>
      </c>
      <c r="T13" s="354">
        <v>43194</v>
      </c>
      <c r="U13" s="359">
        <f t="shared" ca="1" si="2"/>
        <v>6477.8789589041044</v>
      </c>
      <c r="V13" s="355">
        <f t="shared" ca="1" si="3"/>
        <v>2740</v>
      </c>
      <c r="AB13" s="360">
        <v>2012</v>
      </c>
      <c r="AC13" s="361">
        <v>0.1</v>
      </c>
      <c r="AD13" s="362">
        <f t="shared" si="4"/>
        <v>2.7397260273972606E-4</v>
      </c>
    </row>
    <row r="14" spans="2:30" ht="36" customHeight="1" x14ac:dyDescent="0.3">
      <c r="B14" s="369" t="s">
        <v>506</v>
      </c>
      <c r="C14" s="363" t="s">
        <v>554</v>
      </c>
      <c r="D14" s="370">
        <v>1001</v>
      </c>
      <c r="E14" s="259" t="s">
        <v>478</v>
      </c>
      <c r="F14" s="260">
        <v>326</v>
      </c>
      <c r="G14" s="364" t="s">
        <v>504</v>
      </c>
      <c r="H14" s="367" t="s">
        <v>440</v>
      </c>
      <c r="I14" s="366" t="s">
        <v>499</v>
      </c>
      <c r="J14" s="366" t="s">
        <v>442</v>
      </c>
      <c r="K14" s="367" t="s">
        <v>445</v>
      </c>
      <c r="L14" s="366" t="s">
        <v>446</v>
      </c>
      <c r="M14" s="366" t="s">
        <v>561</v>
      </c>
      <c r="N14" s="367">
        <v>2008</v>
      </c>
      <c r="O14" s="550" t="s">
        <v>560</v>
      </c>
      <c r="P14" s="551"/>
      <c r="Q14" s="551"/>
      <c r="R14" s="552"/>
      <c r="S14" s="368">
        <v>151330.54999999999</v>
      </c>
      <c r="T14" s="371">
        <v>43009</v>
      </c>
      <c r="U14" s="359">
        <f t="shared" ca="1" si="0"/>
        <v>14925.7528767123</v>
      </c>
      <c r="V14" s="355">
        <f t="shared" ca="1" si="1"/>
        <v>2925</v>
      </c>
      <c r="AB14" s="360">
        <v>2011</v>
      </c>
      <c r="AC14" s="361">
        <v>0.1</v>
      </c>
      <c r="AD14" s="362">
        <f t="shared" si="4"/>
        <v>2.7397260273972606E-4</v>
      </c>
    </row>
    <row r="15" spans="2:30" ht="36" customHeight="1" x14ac:dyDescent="0.3">
      <c r="B15" s="369" t="s">
        <v>506</v>
      </c>
      <c r="C15" s="363" t="s">
        <v>554</v>
      </c>
      <c r="D15" s="370">
        <v>1002</v>
      </c>
      <c r="E15" s="259" t="s">
        <v>478</v>
      </c>
      <c r="F15" s="260">
        <v>327</v>
      </c>
      <c r="G15" s="364" t="s">
        <v>504</v>
      </c>
      <c r="H15" s="367" t="s">
        <v>440</v>
      </c>
      <c r="I15" s="366" t="s">
        <v>499</v>
      </c>
      <c r="J15" s="366" t="s">
        <v>442</v>
      </c>
      <c r="K15" s="367" t="s">
        <v>445</v>
      </c>
      <c r="L15" s="366" t="s">
        <v>446</v>
      </c>
      <c r="M15" s="366" t="s">
        <v>561</v>
      </c>
      <c r="N15" s="367">
        <v>2008</v>
      </c>
      <c r="O15" s="553"/>
      <c r="P15" s="554"/>
      <c r="Q15" s="554"/>
      <c r="R15" s="555"/>
      <c r="S15" s="368">
        <v>166330.5</v>
      </c>
      <c r="T15" s="371">
        <v>43050</v>
      </c>
      <c r="U15" s="359">
        <f t="shared" ca="1" si="0"/>
        <v>18273.570000000007</v>
      </c>
      <c r="V15" s="355">
        <f t="shared" ca="1" si="1"/>
        <v>2884</v>
      </c>
      <c r="AB15" s="360">
        <v>2010</v>
      </c>
      <c r="AC15" s="361">
        <v>0.1</v>
      </c>
      <c r="AD15" s="362">
        <f t="shared" si="4"/>
        <v>2.7397260273972606E-4</v>
      </c>
    </row>
    <row r="16" spans="2:30" ht="36" customHeight="1" x14ac:dyDescent="0.2">
      <c r="B16" s="372"/>
      <c r="C16" s="352"/>
      <c r="D16" s="358"/>
      <c r="E16" s="352"/>
      <c r="F16" s="352"/>
      <c r="G16" s="352"/>
      <c r="H16" s="352"/>
      <c r="I16" s="352"/>
      <c r="J16" s="352"/>
      <c r="K16" s="352"/>
      <c r="L16" s="352"/>
      <c r="M16" s="352"/>
      <c r="N16" s="352"/>
      <c r="O16" s="543"/>
      <c r="P16" s="543"/>
      <c r="Q16" s="543"/>
      <c r="R16" s="543"/>
      <c r="S16" s="352"/>
      <c r="T16" s="352"/>
      <c r="U16" s="359" t="str">
        <f t="shared" ref="U16:U43" si="5">IF(S16="","",IF(T16="","",S16-SUM((S16*SUM(V18*VLOOKUP(N16,$AB$6:$AD$45,3,0)))+S16*SUM(VLOOKUP(N16,$AB$6:$AD$45,2,0)))))</f>
        <v/>
      </c>
      <c r="V16" s="355" t="e">
        <f>IF(#REF!="","",$N$3-#REF!)</f>
        <v>#REF!</v>
      </c>
      <c r="AB16" s="360">
        <v>2009</v>
      </c>
      <c r="AC16" s="361">
        <v>0.1</v>
      </c>
      <c r="AD16" s="362">
        <f t="shared" si="4"/>
        <v>2.7397260273972606E-4</v>
      </c>
    </row>
    <row r="17" spans="2:30" ht="36" customHeight="1" x14ac:dyDescent="0.2">
      <c r="B17" s="372"/>
      <c r="C17" s="352"/>
      <c r="D17" s="358"/>
      <c r="E17" s="352"/>
      <c r="F17" s="352"/>
      <c r="G17" s="352"/>
      <c r="H17" s="352"/>
      <c r="I17" s="352"/>
      <c r="J17" s="352"/>
      <c r="K17" s="352"/>
      <c r="L17" s="352"/>
      <c r="M17" s="352"/>
      <c r="N17" s="352"/>
      <c r="O17" s="543"/>
      <c r="P17" s="543"/>
      <c r="Q17" s="543"/>
      <c r="R17" s="543"/>
      <c r="S17" s="352"/>
      <c r="T17" s="352"/>
      <c r="U17" s="359" t="str">
        <f t="shared" si="5"/>
        <v/>
      </c>
      <c r="V17" s="355" t="e">
        <f>IF(#REF!="","",$N$3-#REF!)</f>
        <v>#REF!</v>
      </c>
      <c r="AB17" s="360">
        <v>2008</v>
      </c>
      <c r="AC17" s="361">
        <v>0.1</v>
      </c>
      <c r="AD17" s="362">
        <f t="shared" si="4"/>
        <v>2.7397260273972606E-4</v>
      </c>
    </row>
    <row r="18" spans="2:30" ht="36" customHeight="1" x14ac:dyDescent="0.2">
      <c r="B18" s="372"/>
      <c r="C18" s="352"/>
      <c r="D18" s="358"/>
      <c r="E18" s="352"/>
      <c r="F18" s="352"/>
      <c r="G18" s="352"/>
      <c r="H18" s="352"/>
      <c r="I18" s="352"/>
      <c r="J18" s="352"/>
      <c r="K18" s="352"/>
      <c r="L18" s="352"/>
      <c r="M18" s="352"/>
      <c r="N18" s="352"/>
      <c r="O18" s="543"/>
      <c r="P18" s="543"/>
      <c r="Q18" s="543"/>
      <c r="R18" s="543"/>
      <c r="S18" s="352"/>
      <c r="T18" s="352"/>
      <c r="U18" s="359" t="str">
        <f t="shared" si="5"/>
        <v/>
      </c>
      <c r="V18" s="355" t="str">
        <f t="shared" ref="V18:V77" si="6">IF(N16="","",$N$3-T16)</f>
        <v/>
      </c>
      <c r="AB18" s="360">
        <v>2007</v>
      </c>
      <c r="AC18" s="361">
        <v>0.1</v>
      </c>
      <c r="AD18" s="362">
        <f t="shared" si="4"/>
        <v>2.7397260273972606E-4</v>
      </c>
    </row>
    <row r="19" spans="2:30" ht="36" customHeight="1" x14ac:dyDescent="0.2">
      <c r="B19" s="372"/>
      <c r="C19" s="352"/>
      <c r="D19" s="358"/>
      <c r="E19" s="352"/>
      <c r="F19" s="352"/>
      <c r="G19" s="352"/>
      <c r="H19" s="352"/>
      <c r="I19" s="352"/>
      <c r="J19" s="352"/>
      <c r="K19" s="352"/>
      <c r="L19" s="352"/>
      <c r="M19" s="352"/>
      <c r="N19" s="352"/>
      <c r="O19" s="543"/>
      <c r="P19" s="543"/>
      <c r="Q19" s="543"/>
      <c r="R19" s="543"/>
      <c r="S19" s="352"/>
      <c r="T19" s="352"/>
      <c r="U19" s="359" t="str">
        <f t="shared" si="5"/>
        <v/>
      </c>
      <c r="V19" s="355" t="str">
        <f t="shared" si="6"/>
        <v/>
      </c>
      <c r="AB19" s="360">
        <v>2006</v>
      </c>
      <c r="AC19" s="361">
        <v>0.1</v>
      </c>
      <c r="AD19" s="362">
        <f t="shared" si="4"/>
        <v>2.7397260273972606E-4</v>
      </c>
    </row>
    <row r="20" spans="2:30" ht="36" customHeight="1" x14ac:dyDescent="0.2">
      <c r="B20" s="372"/>
      <c r="C20" s="352"/>
      <c r="D20" s="358"/>
      <c r="E20" s="352"/>
      <c r="F20" s="352"/>
      <c r="G20" s="352"/>
      <c r="H20" s="352"/>
      <c r="I20" s="352"/>
      <c r="J20" s="352"/>
      <c r="K20" s="352"/>
      <c r="L20" s="352"/>
      <c r="M20" s="352"/>
      <c r="N20" s="352"/>
      <c r="O20" s="543"/>
      <c r="P20" s="543"/>
      <c r="Q20" s="543"/>
      <c r="R20" s="543"/>
      <c r="S20" s="352"/>
      <c r="T20" s="352"/>
      <c r="U20" s="359" t="str">
        <f t="shared" si="5"/>
        <v/>
      </c>
      <c r="V20" s="355" t="str">
        <f t="shared" si="6"/>
        <v/>
      </c>
      <c r="AB20" s="360">
        <v>2005</v>
      </c>
      <c r="AC20" s="361">
        <v>0.1</v>
      </c>
      <c r="AD20" s="362">
        <f t="shared" si="4"/>
        <v>2.7397260273972606E-4</v>
      </c>
    </row>
    <row r="21" spans="2:30" ht="36" customHeight="1" x14ac:dyDescent="0.2">
      <c r="B21" s="372"/>
      <c r="C21" s="352"/>
      <c r="D21" s="358"/>
      <c r="E21" s="352"/>
      <c r="F21" s="352"/>
      <c r="G21" s="352"/>
      <c r="H21" s="352"/>
      <c r="I21" s="352"/>
      <c r="J21" s="352"/>
      <c r="K21" s="352"/>
      <c r="L21" s="352"/>
      <c r="M21" s="352"/>
      <c r="N21" s="352"/>
      <c r="O21" s="543"/>
      <c r="P21" s="543"/>
      <c r="Q21" s="543"/>
      <c r="R21" s="543"/>
      <c r="S21" s="352"/>
      <c r="T21" s="352"/>
      <c r="U21" s="359" t="str">
        <f t="shared" si="5"/>
        <v/>
      </c>
      <c r="V21" s="355" t="str">
        <f t="shared" si="6"/>
        <v/>
      </c>
      <c r="AB21" s="360">
        <v>2004</v>
      </c>
      <c r="AC21" s="361">
        <v>0.1</v>
      </c>
      <c r="AD21" s="362">
        <f t="shared" si="4"/>
        <v>2.7397260273972606E-4</v>
      </c>
    </row>
    <row r="22" spans="2:30" ht="36" customHeight="1" x14ac:dyDescent="0.2">
      <c r="B22" s="372"/>
      <c r="C22" s="352"/>
      <c r="D22" s="358"/>
      <c r="E22" s="352"/>
      <c r="F22" s="352"/>
      <c r="G22" s="352"/>
      <c r="H22" s="352"/>
      <c r="I22" s="352"/>
      <c r="J22" s="352"/>
      <c r="K22" s="352"/>
      <c r="L22" s="352"/>
      <c r="M22" s="352"/>
      <c r="N22" s="352"/>
      <c r="O22" s="543"/>
      <c r="P22" s="543"/>
      <c r="Q22" s="543"/>
      <c r="R22" s="543"/>
      <c r="S22" s="352"/>
      <c r="T22" s="352"/>
      <c r="U22" s="359" t="str">
        <f t="shared" si="5"/>
        <v/>
      </c>
      <c r="V22" s="355" t="str">
        <f t="shared" si="6"/>
        <v/>
      </c>
      <c r="AB22" s="360">
        <v>2003</v>
      </c>
      <c r="AC22" s="361">
        <v>0.1</v>
      </c>
      <c r="AD22" s="362">
        <f t="shared" si="4"/>
        <v>2.7397260273972606E-4</v>
      </c>
    </row>
    <row r="23" spans="2:30" ht="36" customHeight="1" x14ac:dyDescent="0.2">
      <c r="B23" s="372"/>
      <c r="C23" s="352"/>
      <c r="D23" s="358"/>
      <c r="E23" s="352"/>
      <c r="F23" s="352"/>
      <c r="G23" s="352"/>
      <c r="H23" s="352"/>
      <c r="I23" s="352"/>
      <c r="J23" s="352"/>
      <c r="K23" s="352"/>
      <c r="L23" s="352"/>
      <c r="M23" s="352"/>
      <c r="N23" s="352"/>
      <c r="O23" s="543"/>
      <c r="P23" s="543"/>
      <c r="Q23" s="543"/>
      <c r="R23" s="543"/>
      <c r="S23" s="352"/>
      <c r="T23" s="352"/>
      <c r="U23" s="359" t="str">
        <f t="shared" si="5"/>
        <v/>
      </c>
      <c r="V23" s="355" t="str">
        <f t="shared" si="6"/>
        <v/>
      </c>
      <c r="AB23" s="360">
        <v>2002</v>
      </c>
      <c r="AC23" s="361">
        <v>0.1</v>
      </c>
      <c r="AD23" s="362">
        <f t="shared" si="4"/>
        <v>2.7397260273972606E-4</v>
      </c>
    </row>
    <row r="24" spans="2:30" ht="36" customHeight="1" x14ac:dyDescent="0.2">
      <c r="B24" s="372"/>
      <c r="C24" s="352"/>
      <c r="D24" s="358"/>
      <c r="E24" s="352"/>
      <c r="F24" s="352"/>
      <c r="G24" s="352"/>
      <c r="H24" s="352"/>
      <c r="I24" s="352"/>
      <c r="J24" s="352"/>
      <c r="K24" s="352"/>
      <c r="L24" s="352"/>
      <c r="M24" s="352"/>
      <c r="N24" s="352"/>
      <c r="O24" s="543"/>
      <c r="P24" s="543"/>
      <c r="Q24" s="543"/>
      <c r="R24" s="543"/>
      <c r="S24" s="352"/>
      <c r="T24" s="352"/>
      <c r="U24" s="359" t="str">
        <f t="shared" si="5"/>
        <v/>
      </c>
      <c r="V24" s="355" t="str">
        <f t="shared" si="6"/>
        <v/>
      </c>
      <c r="AB24" s="360">
        <v>2001</v>
      </c>
      <c r="AC24" s="361">
        <v>0.1</v>
      </c>
      <c r="AD24" s="362">
        <f t="shared" si="4"/>
        <v>2.7397260273972606E-4</v>
      </c>
    </row>
    <row r="25" spans="2:30" ht="36" customHeight="1" x14ac:dyDescent="0.2">
      <c r="B25" s="372"/>
      <c r="C25" s="352"/>
      <c r="D25" s="358"/>
      <c r="E25" s="352"/>
      <c r="F25" s="352"/>
      <c r="G25" s="352"/>
      <c r="H25" s="352"/>
      <c r="I25" s="352"/>
      <c r="J25" s="352"/>
      <c r="K25" s="352"/>
      <c r="L25" s="352"/>
      <c r="M25" s="352"/>
      <c r="N25" s="352"/>
      <c r="O25" s="543"/>
      <c r="P25" s="543"/>
      <c r="Q25" s="543"/>
      <c r="R25" s="543"/>
      <c r="S25" s="352"/>
      <c r="T25" s="352"/>
      <c r="U25" s="359" t="str">
        <f t="shared" si="5"/>
        <v/>
      </c>
      <c r="V25" s="355" t="str">
        <f t="shared" si="6"/>
        <v/>
      </c>
      <c r="AB25" s="360">
        <v>2000</v>
      </c>
      <c r="AC25" s="361">
        <v>0.1</v>
      </c>
      <c r="AD25" s="362">
        <f t="shared" si="4"/>
        <v>2.7397260273972606E-4</v>
      </c>
    </row>
    <row r="26" spans="2:30" ht="36" customHeight="1" x14ac:dyDescent="0.2">
      <c r="B26" s="372"/>
      <c r="C26" s="352"/>
      <c r="D26" s="358"/>
      <c r="E26" s="352"/>
      <c r="F26" s="352"/>
      <c r="G26" s="352"/>
      <c r="H26" s="352"/>
      <c r="I26" s="352"/>
      <c r="J26" s="352"/>
      <c r="K26" s="352"/>
      <c r="L26" s="352"/>
      <c r="M26" s="352"/>
      <c r="N26" s="352"/>
      <c r="O26" s="543"/>
      <c r="P26" s="543"/>
      <c r="Q26" s="543"/>
      <c r="R26" s="543"/>
      <c r="S26" s="352"/>
      <c r="T26" s="352"/>
      <c r="U26" s="359" t="str">
        <f t="shared" si="5"/>
        <v/>
      </c>
      <c r="V26" s="355" t="str">
        <f t="shared" si="6"/>
        <v/>
      </c>
      <c r="AB26" s="360">
        <v>1999</v>
      </c>
      <c r="AC26" s="361">
        <v>0.1</v>
      </c>
      <c r="AD26" s="362">
        <f t="shared" si="4"/>
        <v>2.7397260273972606E-4</v>
      </c>
    </row>
    <row r="27" spans="2:30" ht="36" customHeight="1" x14ac:dyDescent="0.2">
      <c r="B27" s="372"/>
      <c r="C27" s="352"/>
      <c r="D27" s="358"/>
      <c r="E27" s="352"/>
      <c r="F27" s="352"/>
      <c r="G27" s="352"/>
      <c r="H27" s="352"/>
      <c r="I27" s="352"/>
      <c r="J27" s="352"/>
      <c r="K27" s="352"/>
      <c r="L27" s="352"/>
      <c r="M27" s="352"/>
      <c r="N27" s="352"/>
      <c r="O27" s="543"/>
      <c r="P27" s="543"/>
      <c r="Q27" s="543"/>
      <c r="R27" s="543"/>
      <c r="S27" s="352"/>
      <c r="T27" s="352"/>
      <c r="U27" s="359" t="str">
        <f t="shared" si="5"/>
        <v/>
      </c>
      <c r="V27" s="355" t="str">
        <f t="shared" si="6"/>
        <v/>
      </c>
      <c r="AB27" s="360">
        <v>1998</v>
      </c>
      <c r="AC27" s="361">
        <v>0.1</v>
      </c>
      <c r="AD27" s="362">
        <f t="shared" si="4"/>
        <v>2.7397260273972606E-4</v>
      </c>
    </row>
    <row r="28" spans="2:30" ht="36" customHeight="1" x14ac:dyDescent="0.2">
      <c r="B28" s="372"/>
      <c r="C28" s="352"/>
      <c r="D28" s="358"/>
      <c r="E28" s="352"/>
      <c r="F28" s="352"/>
      <c r="G28" s="352"/>
      <c r="H28" s="352"/>
      <c r="I28" s="352"/>
      <c r="J28" s="352"/>
      <c r="K28" s="352"/>
      <c r="L28" s="352"/>
      <c r="M28" s="352"/>
      <c r="N28" s="352"/>
      <c r="O28" s="543"/>
      <c r="P28" s="543"/>
      <c r="Q28" s="543"/>
      <c r="R28" s="543"/>
      <c r="S28" s="352"/>
      <c r="T28" s="352"/>
      <c r="U28" s="359" t="str">
        <f t="shared" si="5"/>
        <v/>
      </c>
      <c r="V28" s="355" t="str">
        <f t="shared" si="6"/>
        <v/>
      </c>
      <c r="AB28" s="360">
        <v>1997</v>
      </c>
      <c r="AC28" s="361">
        <v>0.1</v>
      </c>
      <c r="AD28" s="362">
        <f t="shared" si="4"/>
        <v>2.7397260273972606E-4</v>
      </c>
    </row>
    <row r="29" spans="2:30" ht="36" customHeight="1" x14ac:dyDescent="0.2">
      <c r="B29" s="372"/>
      <c r="C29" s="352"/>
      <c r="D29" s="358"/>
      <c r="E29" s="352"/>
      <c r="F29" s="352"/>
      <c r="G29" s="352"/>
      <c r="H29" s="352"/>
      <c r="I29" s="352"/>
      <c r="J29" s="352"/>
      <c r="K29" s="352"/>
      <c r="L29" s="352"/>
      <c r="M29" s="352"/>
      <c r="N29" s="352"/>
      <c r="O29" s="543"/>
      <c r="P29" s="543"/>
      <c r="Q29" s="543"/>
      <c r="R29" s="543"/>
      <c r="S29" s="352"/>
      <c r="T29" s="352"/>
      <c r="U29" s="359" t="str">
        <f t="shared" si="5"/>
        <v/>
      </c>
      <c r="V29" s="355" t="str">
        <f t="shared" si="6"/>
        <v/>
      </c>
      <c r="AB29" s="360">
        <v>1996</v>
      </c>
      <c r="AC29" s="361">
        <v>0.1</v>
      </c>
      <c r="AD29" s="362">
        <f t="shared" si="4"/>
        <v>2.7397260273972606E-4</v>
      </c>
    </row>
    <row r="30" spans="2:30" ht="36" customHeight="1" x14ac:dyDescent="0.2">
      <c r="B30" s="372"/>
      <c r="C30" s="352"/>
      <c r="D30" s="358"/>
      <c r="E30" s="352"/>
      <c r="F30" s="352"/>
      <c r="G30" s="352"/>
      <c r="H30" s="352"/>
      <c r="I30" s="352"/>
      <c r="J30" s="352"/>
      <c r="K30" s="352"/>
      <c r="L30" s="352"/>
      <c r="M30" s="352"/>
      <c r="N30" s="352"/>
      <c r="O30" s="543"/>
      <c r="P30" s="543"/>
      <c r="Q30" s="543"/>
      <c r="R30" s="543"/>
      <c r="S30" s="352"/>
      <c r="T30" s="352"/>
      <c r="U30" s="359" t="str">
        <f t="shared" si="5"/>
        <v/>
      </c>
      <c r="V30" s="355" t="str">
        <f t="shared" si="6"/>
        <v/>
      </c>
      <c r="AB30" s="360">
        <v>1995</v>
      </c>
      <c r="AC30" s="361">
        <v>0.1</v>
      </c>
      <c r="AD30" s="362">
        <f t="shared" si="4"/>
        <v>2.7397260273972606E-4</v>
      </c>
    </row>
    <row r="31" spans="2:30" ht="36" customHeight="1" x14ac:dyDescent="0.2">
      <c r="B31" s="372"/>
      <c r="C31" s="352"/>
      <c r="D31" s="358"/>
      <c r="E31" s="352"/>
      <c r="F31" s="352"/>
      <c r="G31" s="352"/>
      <c r="H31" s="352"/>
      <c r="I31" s="352"/>
      <c r="J31" s="352"/>
      <c r="K31" s="352"/>
      <c r="L31" s="352"/>
      <c r="M31" s="352"/>
      <c r="N31" s="352"/>
      <c r="O31" s="543"/>
      <c r="P31" s="543"/>
      <c r="Q31" s="543"/>
      <c r="R31" s="543"/>
      <c r="S31" s="352"/>
      <c r="T31" s="352"/>
      <c r="U31" s="359" t="str">
        <f t="shared" si="5"/>
        <v/>
      </c>
      <c r="V31" s="355" t="str">
        <f t="shared" si="6"/>
        <v/>
      </c>
      <c r="AB31" s="360">
        <v>1994</v>
      </c>
      <c r="AC31" s="361">
        <v>0.1</v>
      </c>
      <c r="AD31" s="362">
        <f t="shared" si="4"/>
        <v>2.7397260273972606E-4</v>
      </c>
    </row>
    <row r="32" spans="2:30" ht="36" customHeight="1" x14ac:dyDescent="0.2">
      <c r="B32" s="372"/>
      <c r="C32" s="352"/>
      <c r="D32" s="358"/>
      <c r="E32" s="352"/>
      <c r="F32" s="352"/>
      <c r="G32" s="352"/>
      <c r="H32" s="352"/>
      <c r="I32" s="352"/>
      <c r="J32" s="352"/>
      <c r="K32" s="352"/>
      <c r="L32" s="352"/>
      <c r="M32" s="352"/>
      <c r="N32" s="352"/>
      <c r="O32" s="543"/>
      <c r="P32" s="543"/>
      <c r="Q32" s="543"/>
      <c r="R32" s="543"/>
      <c r="S32" s="352"/>
      <c r="T32" s="352"/>
      <c r="U32" s="359" t="str">
        <f t="shared" si="5"/>
        <v/>
      </c>
      <c r="V32" s="355" t="str">
        <f t="shared" si="6"/>
        <v/>
      </c>
      <c r="AB32" s="360">
        <v>1993</v>
      </c>
      <c r="AC32" s="361">
        <v>0.1</v>
      </c>
      <c r="AD32" s="362">
        <f t="shared" si="4"/>
        <v>2.7397260273972606E-4</v>
      </c>
    </row>
    <row r="33" spans="2:30" ht="36" customHeight="1" x14ac:dyDescent="0.2">
      <c r="B33" s="372"/>
      <c r="C33" s="352"/>
      <c r="D33" s="358"/>
      <c r="E33" s="352"/>
      <c r="F33" s="352"/>
      <c r="G33" s="352"/>
      <c r="H33" s="352"/>
      <c r="I33" s="352"/>
      <c r="J33" s="352"/>
      <c r="K33" s="352"/>
      <c r="L33" s="352"/>
      <c r="M33" s="352"/>
      <c r="N33" s="352"/>
      <c r="O33" s="543"/>
      <c r="P33" s="543"/>
      <c r="Q33" s="543"/>
      <c r="R33" s="543"/>
      <c r="S33" s="352"/>
      <c r="T33" s="352"/>
      <c r="U33" s="359" t="str">
        <f t="shared" si="5"/>
        <v/>
      </c>
      <c r="V33" s="355" t="str">
        <f t="shared" si="6"/>
        <v/>
      </c>
      <c r="AB33" s="360">
        <v>1992</v>
      </c>
      <c r="AC33" s="361">
        <v>0.1</v>
      </c>
      <c r="AD33" s="362">
        <f t="shared" si="4"/>
        <v>2.7397260273972606E-4</v>
      </c>
    </row>
    <row r="34" spans="2:30" ht="36" customHeight="1" x14ac:dyDescent="0.2">
      <c r="B34" s="372"/>
      <c r="C34" s="352"/>
      <c r="D34" s="358"/>
      <c r="E34" s="352"/>
      <c r="F34" s="352"/>
      <c r="G34" s="352"/>
      <c r="H34" s="352"/>
      <c r="I34" s="352"/>
      <c r="J34" s="352"/>
      <c r="K34" s="352"/>
      <c r="L34" s="352"/>
      <c r="M34" s="352"/>
      <c r="N34" s="352"/>
      <c r="O34" s="543"/>
      <c r="P34" s="543"/>
      <c r="Q34" s="543"/>
      <c r="R34" s="543"/>
      <c r="S34" s="352"/>
      <c r="T34" s="352"/>
      <c r="U34" s="359" t="str">
        <f t="shared" si="5"/>
        <v/>
      </c>
      <c r="V34" s="355" t="str">
        <f t="shared" si="6"/>
        <v/>
      </c>
      <c r="AB34" s="360">
        <v>1991</v>
      </c>
      <c r="AC34" s="361">
        <v>0.1</v>
      </c>
      <c r="AD34" s="362">
        <f t="shared" si="4"/>
        <v>2.7397260273972606E-4</v>
      </c>
    </row>
    <row r="35" spans="2:30" ht="36" customHeight="1" x14ac:dyDescent="0.2">
      <c r="B35" s="372"/>
      <c r="C35" s="352"/>
      <c r="D35" s="358"/>
      <c r="E35" s="352"/>
      <c r="F35" s="352"/>
      <c r="G35" s="352"/>
      <c r="H35" s="352"/>
      <c r="I35" s="352"/>
      <c r="J35" s="352"/>
      <c r="K35" s="352"/>
      <c r="L35" s="352"/>
      <c r="M35" s="352"/>
      <c r="N35" s="352"/>
      <c r="O35" s="543"/>
      <c r="P35" s="543"/>
      <c r="Q35" s="543"/>
      <c r="R35" s="543"/>
      <c r="S35" s="352"/>
      <c r="T35" s="352"/>
      <c r="U35" s="359" t="str">
        <f t="shared" si="5"/>
        <v/>
      </c>
      <c r="V35" s="355" t="str">
        <f t="shared" si="6"/>
        <v/>
      </c>
      <c r="AB35" s="360">
        <v>1990</v>
      </c>
      <c r="AC35" s="361">
        <v>0.1</v>
      </c>
      <c r="AD35" s="362">
        <f t="shared" si="4"/>
        <v>2.7397260273972606E-4</v>
      </c>
    </row>
    <row r="36" spans="2:30" ht="36" customHeight="1" x14ac:dyDescent="0.2">
      <c r="B36" s="372"/>
      <c r="C36" s="352"/>
      <c r="D36" s="358"/>
      <c r="E36" s="352"/>
      <c r="F36" s="352"/>
      <c r="G36" s="352"/>
      <c r="H36" s="352"/>
      <c r="I36" s="352"/>
      <c r="J36" s="352"/>
      <c r="K36" s="352"/>
      <c r="L36" s="352"/>
      <c r="M36" s="352"/>
      <c r="N36" s="352"/>
      <c r="O36" s="543"/>
      <c r="P36" s="543"/>
      <c r="Q36" s="543"/>
      <c r="R36" s="543"/>
      <c r="S36" s="352"/>
      <c r="T36" s="352"/>
      <c r="U36" s="359" t="str">
        <f t="shared" si="5"/>
        <v/>
      </c>
      <c r="V36" s="355" t="str">
        <f t="shared" si="6"/>
        <v/>
      </c>
      <c r="AB36" s="360">
        <v>1989</v>
      </c>
      <c r="AC36" s="361">
        <v>0.1</v>
      </c>
      <c r="AD36" s="362">
        <f t="shared" si="4"/>
        <v>2.7397260273972606E-4</v>
      </c>
    </row>
    <row r="37" spans="2:30" ht="36" customHeight="1" x14ac:dyDescent="0.2">
      <c r="B37" s="372"/>
      <c r="C37" s="352"/>
      <c r="D37" s="358"/>
      <c r="E37" s="352"/>
      <c r="F37" s="352"/>
      <c r="G37" s="352"/>
      <c r="H37" s="352"/>
      <c r="I37" s="352"/>
      <c r="J37" s="352"/>
      <c r="K37" s="352"/>
      <c r="L37" s="352"/>
      <c r="M37" s="352"/>
      <c r="N37" s="352"/>
      <c r="O37" s="543"/>
      <c r="P37" s="543"/>
      <c r="Q37" s="543"/>
      <c r="R37" s="543"/>
      <c r="S37" s="352"/>
      <c r="T37" s="352"/>
      <c r="U37" s="359" t="str">
        <f t="shared" si="5"/>
        <v/>
      </c>
      <c r="V37" s="355" t="str">
        <f t="shared" si="6"/>
        <v/>
      </c>
      <c r="AB37" s="360">
        <v>1988</v>
      </c>
      <c r="AC37" s="361">
        <v>0.1</v>
      </c>
      <c r="AD37" s="362">
        <f t="shared" si="4"/>
        <v>2.7397260273972606E-4</v>
      </c>
    </row>
    <row r="38" spans="2:30" ht="36" customHeight="1" x14ac:dyDescent="0.2">
      <c r="B38" s="372"/>
      <c r="C38" s="352"/>
      <c r="D38" s="358"/>
      <c r="E38" s="352"/>
      <c r="F38" s="352"/>
      <c r="G38" s="352"/>
      <c r="H38" s="352"/>
      <c r="I38" s="352"/>
      <c r="J38" s="352"/>
      <c r="K38" s="352"/>
      <c r="L38" s="352"/>
      <c r="M38" s="352"/>
      <c r="N38" s="352"/>
      <c r="O38" s="543"/>
      <c r="P38" s="543"/>
      <c r="Q38" s="543"/>
      <c r="R38" s="543"/>
      <c r="S38" s="352"/>
      <c r="T38" s="352"/>
      <c r="U38" s="359" t="str">
        <f t="shared" si="5"/>
        <v/>
      </c>
      <c r="V38" s="355" t="str">
        <f t="shared" si="6"/>
        <v/>
      </c>
      <c r="AB38" s="360">
        <v>1987</v>
      </c>
      <c r="AC38" s="361">
        <v>0.1</v>
      </c>
      <c r="AD38" s="362">
        <f t="shared" si="4"/>
        <v>2.7397260273972606E-4</v>
      </c>
    </row>
    <row r="39" spans="2:30" ht="36" customHeight="1" x14ac:dyDescent="0.2">
      <c r="B39" s="372"/>
      <c r="C39" s="352"/>
      <c r="D39" s="358"/>
      <c r="E39" s="352"/>
      <c r="F39" s="352"/>
      <c r="G39" s="352"/>
      <c r="H39" s="352"/>
      <c r="I39" s="352"/>
      <c r="J39" s="352"/>
      <c r="K39" s="352"/>
      <c r="L39" s="352"/>
      <c r="M39" s="352"/>
      <c r="N39" s="352"/>
      <c r="O39" s="543"/>
      <c r="P39" s="543"/>
      <c r="Q39" s="543"/>
      <c r="R39" s="543"/>
      <c r="S39" s="352"/>
      <c r="T39" s="352"/>
      <c r="U39" s="359" t="str">
        <f t="shared" si="5"/>
        <v/>
      </c>
      <c r="V39" s="355" t="str">
        <f t="shared" si="6"/>
        <v/>
      </c>
      <c r="AB39" s="360">
        <v>1986</v>
      </c>
      <c r="AC39" s="361">
        <v>0.1</v>
      </c>
      <c r="AD39" s="362">
        <f t="shared" si="4"/>
        <v>2.7397260273972606E-4</v>
      </c>
    </row>
    <row r="40" spans="2:30" ht="36" customHeight="1" x14ac:dyDescent="0.2">
      <c r="B40" s="372"/>
      <c r="C40" s="352"/>
      <c r="D40" s="358"/>
      <c r="E40" s="352"/>
      <c r="F40" s="352"/>
      <c r="G40" s="352"/>
      <c r="H40" s="352"/>
      <c r="I40" s="352"/>
      <c r="J40" s="352"/>
      <c r="K40" s="352"/>
      <c r="L40" s="352"/>
      <c r="M40" s="352"/>
      <c r="N40" s="352"/>
      <c r="O40" s="543"/>
      <c r="P40" s="543"/>
      <c r="Q40" s="543"/>
      <c r="R40" s="543"/>
      <c r="S40" s="352"/>
      <c r="T40" s="352"/>
      <c r="U40" s="359" t="str">
        <f t="shared" si="5"/>
        <v/>
      </c>
      <c r="V40" s="355" t="str">
        <f t="shared" si="6"/>
        <v/>
      </c>
      <c r="AB40" s="360">
        <v>1985</v>
      </c>
      <c r="AC40" s="361">
        <v>0.1</v>
      </c>
      <c r="AD40" s="362">
        <f t="shared" si="4"/>
        <v>2.7397260273972606E-4</v>
      </c>
    </row>
    <row r="41" spans="2:30" ht="36" customHeight="1" x14ac:dyDescent="0.2">
      <c r="B41" s="372"/>
      <c r="C41" s="352"/>
      <c r="D41" s="358"/>
      <c r="E41" s="352"/>
      <c r="F41" s="352"/>
      <c r="G41" s="352"/>
      <c r="H41" s="352"/>
      <c r="I41" s="352"/>
      <c r="J41" s="352"/>
      <c r="K41" s="352"/>
      <c r="L41" s="352"/>
      <c r="M41" s="352"/>
      <c r="N41" s="352"/>
      <c r="O41" s="543"/>
      <c r="P41" s="543"/>
      <c r="Q41" s="543"/>
      <c r="R41" s="543"/>
      <c r="S41" s="352"/>
      <c r="T41" s="352"/>
      <c r="U41" s="359" t="str">
        <f t="shared" si="5"/>
        <v/>
      </c>
      <c r="V41" s="355" t="str">
        <f t="shared" si="6"/>
        <v/>
      </c>
      <c r="AB41" s="360">
        <v>1984</v>
      </c>
      <c r="AC41" s="361">
        <v>0.1</v>
      </c>
      <c r="AD41" s="362">
        <f t="shared" si="4"/>
        <v>2.7397260273972606E-4</v>
      </c>
    </row>
    <row r="42" spans="2:30" ht="36" customHeight="1" x14ac:dyDescent="0.2">
      <c r="B42" s="372"/>
      <c r="C42" s="352"/>
      <c r="D42" s="358"/>
      <c r="E42" s="352"/>
      <c r="F42" s="352"/>
      <c r="G42" s="352"/>
      <c r="H42" s="352"/>
      <c r="I42" s="352"/>
      <c r="J42" s="352"/>
      <c r="K42" s="352"/>
      <c r="L42" s="352"/>
      <c r="M42" s="352"/>
      <c r="N42" s="352"/>
      <c r="O42" s="543"/>
      <c r="P42" s="543"/>
      <c r="Q42" s="543"/>
      <c r="R42" s="543"/>
      <c r="S42" s="352"/>
      <c r="T42" s="352"/>
      <c r="U42" s="359" t="str">
        <f t="shared" si="5"/>
        <v/>
      </c>
      <c r="V42" s="355" t="str">
        <f t="shared" si="6"/>
        <v/>
      </c>
      <c r="AB42" s="360">
        <v>1983</v>
      </c>
      <c r="AC42" s="361">
        <v>0.1</v>
      </c>
      <c r="AD42" s="362">
        <f t="shared" si="4"/>
        <v>2.7397260273972606E-4</v>
      </c>
    </row>
    <row r="43" spans="2:30" ht="36" customHeight="1" x14ac:dyDescent="0.2">
      <c r="B43" s="372"/>
      <c r="C43" s="352"/>
      <c r="D43" s="358"/>
      <c r="E43" s="352"/>
      <c r="F43" s="352"/>
      <c r="G43" s="352"/>
      <c r="H43" s="352"/>
      <c r="I43" s="352"/>
      <c r="J43" s="352"/>
      <c r="K43" s="352"/>
      <c r="L43" s="352"/>
      <c r="M43" s="352"/>
      <c r="N43" s="352"/>
      <c r="O43" s="543"/>
      <c r="P43" s="543"/>
      <c r="Q43" s="543"/>
      <c r="R43" s="543"/>
      <c r="S43" s="352"/>
      <c r="T43" s="352"/>
      <c r="U43" s="359" t="str">
        <f t="shared" si="5"/>
        <v/>
      </c>
      <c r="V43" s="355" t="str">
        <f t="shared" si="6"/>
        <v/>
      </c>
      <c r="AB43" s="360">
        <v>1982</v>
      </c>
      <c r="AC43" s="361">
        <v>0.1</v>
      </c>
      <c r="AD43" s="362">
        <f t="shared" si="4"/>
        <v>2.7397260273972606E-4</v>
      </c>
    </row>
    <row r="44" spans="2:30" ht="36" customHeight="1" x14ac:dyDescent="0.2">
      <c r="B44" s="372"/>
      <c r="C44" s="352"/>
      <c r="D44" s="358"/>
      <c r="E44" s="352"/>
      <c r="F44" s="352"/>
      <c r="G44" s="352"/>
      <c r="H44" s="352"/>
      <c r="I44" s="352"/>
      <c r="J44" s="352"/>
      <c r="K44" s="352"/>
      <c r="L44" s="352"/>
      <c r="M44" s="352"/>
      <c r="N44" s="352"/>
      <c r="O44" s="543"/>
      <c r="P44" s="543"/>
      <c r="Q44" s="543"/>
      <c r="R44" s="543"/>
      <c r="S44" s="352"/>
      <c r="T44" s="352"/>
      <c r="U44" s="359" t="str">
        <f t="shared" ref="U44:U75" si="7">IF(S44="","",IF(T44="","",S44-SUM((S44*SUM(V46*VLOOKUP(N44,$AB$6:$AD$45,3,0)))+S44*SUM(VLOOKUP(N44,$AB$6:$AD$45,2,0)))))</f>
        <v/>
      </c>
      <c r="V44" s="355" t="str">
        <f t="shared" si="6"/>
        <v/>
      </c>
      <c r="AB44" s="360">
        <v>1981</v>
      </c>
      <c r="AC44" s="361">
        <v>0.1</v>
      </c>
      <c r="AD44" s="362">
        <f t="shared" si="4"/>
        <v>2.7397260273972606E-4</v>
      </c>
    </row>
    <row r="45" spans="2:30" ht="36" customHeight="1" x14ac:dyDescent="0.2">
      <c r="B45" s="372"/>
      <c r="C45" s="352"/>
      <c r="D45" s="358"/>
      <c r="E45" s="352"/>
      <c r="F45" s="352"/>
      <c r="G45" s="352"/>
      <c r="H45" s="352"/>
      <c r="I45" s="352"/>
      <c r="J45" s="352"/>
      <c r="K45" s="352"/>
      <c r="L45" s="352"/>
      <c r="M45" s="352"/>
      <c r="N45" s="352"/>
      <c r="O45" s="543"/>
      <c r="P45" s="543"/>
      <c r="Q45" s="543"/>
      <c r="R45" s="543"/>
      <c r="S45" s="352"/>
      <c r="T45" s="352"/>
      <c r="U45" s="359" t="str">
        <f t="shared" si="7"/>
        <v/>
      </c>
      <c r="V45" s="355" t="str">
        <f t="shared" si="6"/>
        <v/>
      </c>
      <c r="AB45" s="360">
        <v>1980</v>
      </c>
      <c r="AC45" s="361">
        <v>0.1</v>
      </c>
      <c r="AD45" s="362">
        <f t="shared" si="4"/>
        <v>2.7397260273972606E-4</v>
      </c>
    </row>
    <row r="46" spans="2:30" ht="36" customHeight="1" x14ac:dyDescent="0.2">
      <c r="B46" s="372"/>
      <c r="C46" s="352"/>
      <c r="D46" s="358"/>
      <c r="E46" s="352"/>
      <c r="F46" s="352"/>
      <c r="G46" s="352"/>
      <c r="H46" s="352"/>
      <c r="I46" s="352"/>
      <c r="J46" s="352"/>
      <c r="K46" s="352"/>
      <c r="L46" s="352"/>
      <c r="M46" s="352"/>
      <c r="N46" s="352"/>
      <c r="O46" s="543"/>
      <c r="P46" s="543"/>
      <c r="Q46" s="543"/>
      <c r="R46" s="543"/>
      <c r="S46" s="352"/>
      <c r="T46" s="352"/>
      <c r="U46" s="359" t="str">
        <f t="shared" si="7"/>
        <v/>
      </c>
      <c r="V46" s="355" t="str">
        <f t="shared" si="6"/>
        <v/>
      </c>
    </row>
    <row r="47" spans="2:30" ht="36" customHeight="1" x14ac:dyDescent="0.2">
      <c r="B47" s="372"/>
      <c r="C47" s="352"/>
      <c r="D47" s="358"/>
      <c r="E47" s="352"/>
      <c r="F47" s="352"/>
      <c r="G47" s="352"/>
      <c r="H47" s="352"/>
      <c r="I47" s="352"/>
      <c r="J47" s="352"/>
      <c r="K47" s="352"/>
      <c r="L47" s="352"/>
      <c r="M47" s="352"/>
      <c r="N47" s="352"/>
      <c r="O47" s="543"/>
      <c r="P47" s="543"/>
      <c r="Q47" s="543"/>
      <c r="R47" s="543"/>
      <c r="S47" s="352"/>
      <c r="T47" s="352"/>
      <c r="U47" s="359" t="str">
        <f t="shared" si="7"/>
        <v/>
      </c>
      <c r="V47" s="355" t="str">
        <f t="shared" si="6"/>
        <v/>
      </c>
    </row>
    <row r="48" spans="2:30" ht="36" customHeight="1" x14ac:dyDescent="0.2">
      <c r="B48" s="372"/>
      <c r="C48" s="352"/>
      <c r="D48" s="358"/>
      <c r="E48" s="352"/>
      <c r="F48" s="352"/>
      <c r="G48" s="352"/>
      <c r="H48" s="352"/>
      <c r="I48" s="352"/>
      <c r="J48" s="352"/>
      <c r="K48" s="352"/>
      <c r="L48" s="352"/>
      <c r="M48" s="352"/>
      <c r="N48" s="352"/>
      <c r="O48" s="543"/>
      <c r="P48" s="543"/>
      <c r="Q48" s="543"/>
      <c r="R48" s="543"/>
      <c r="S48" s="352"/>
      <c r="T48" s="352"/>
      <c r="U48" s="359" t="str">
        <f t="shared" si="7"/>
        <v/>
      </c>
      <c r="V48" s="355" t="str">
        <f t="shared" si="6"/>
        <v/>
      </c>
    </row>
    <row r="49" spans="2:22" ht="35.25" customHeight="1" x14ac:dyDescent="0.2">
      <c r="B49" s="372"/>
      <c r="C49" s="352"/>
      <c r="D49" s="358"/>
      <c r="E49" s="352"/>
      <c r="F49" s="352"/>
      <c r="G49" s="352"/>
      <c r="H49" s="352"/>
      <c r="I49" s="352"/>
      <c r="J49" s="352"/>
      <c r="K49" s="352"/>
      <c r="L49" s="352"/>
      <c r="M49" s="352"/>
      <c r="N49" s="352"/>
      <c r="O49" s="543"/>
      <c r="P49" s="543"/>
      <c r="Q49" s="543"/>
      <c r="R49" s="543"/>
      <c r="S49" s="352"/>
      <c r="T49" s="352"/>
      <c r="U49" s="359" t="str">
        <f t="shared" si="7"/>
        <v/>
      </c>
      <c r="V49" s="355" t="str">
        <f t="shared" si="6"/>
        <v/>
      </c>
    </row>
    <row r="50" spans="2:22" ht="35.25" customHeight="1" x14ac:dyDescent="0.2">
      <c r="B50" s="372"/>
      <c r="C50" s="352"/>
      <c r="D50" s="358"/>
      <c r="E50" s="352"/>
      <c r="F50" s="352"/>
      <c r="G50" s="352"/>
      <c r="H50" s="352"/>
      <c r="I50" s="352"/>
      <c r="J50" s="352"/>
      <c r="K50" s="352"/>
      <c r="L50" s="352"/>
      <c r="M50" s="352"/>
      <c r="N50" s="352"/>
      <c r="O50" s="543"/>
      <c r="P50" s="543"/>
      <c r="Q50" s="543"/>
      <c r="R50" s="543"/>
      <c r="S50" s="352"/>
      <c r="T50" s="352"/>
      <c r="U50" s="359" t="str">
        <f t="shared" si="7"/>
        <v/>
      </c>
      <c r="V50" s="355" t="str">
        <f t="shared" si="6"/>
        <v/>
      </c>
    </row>
    <row r="51" spans="2:22" ht="35.25" customHeight="1" x14ac:dyDescent="0.2">
      <c r="B51" s="372"/>
      <c r="C51" s="352"/>
      <c r="D51" s="358"/>
      <c r="E51" s="352"/>
      <c r="F51" s="352"/>
      <c r="G51" s="352"/>
      <c r="H51" s="352"/>
      <c r="I51" s="352"/>
      <c r="J51" s="352"/>
      <c r="K51" s="352"/>
      <c r="L51" s="352"/>
      <c r="M51" s="352"/>
      <c r="N51" s="352"/>
      <c r="O51" s="543"/>
      <c r="P51" s="543"/>
      <c r="Q51" s="543"/>
      <c r="R51" s="543"/>
      <c r="S51" s="352"/>
      <c r="T51" s="352"/>
      <c r="U51" s="359" t="str">
        <f t="shared" si="7"/>
        <v/>
      </c>
      <c r="V51" s="355" t="str">
        <f t="shared" si="6"/>
        <v/>
      </c>
    </row>
    <row r="52" spans="2:22" ht="35.25" customHeight="1" x14ac:dyDescent="0.2">
      <c r="B52" s="372"/>
      <c r="C52" s="352"/>
      <c r="D52" s="358"/>
      <c r="E52" s="352"/>
      <c r="F52" s="352"/>
      <c r="G52" s="352"/>
      <c r="H52" s="352"/>
      <c r="I52" s="352"/>
      <c r="J52" s="352"/>
      <c r="K52" s="352"/>
      <c r="L52" s="352"/>
      <c r="M52" s="352"/>
      <c r="N52" s="352"/>
      <c r="O52" s="543"/>
      <c r="P52" s="543"/>
      <c r="Q52" s="543"/>
      <c r="R52" s="543"/>
      <c r="S52" s="352"/>
      <c r="T52" s="352"/>
      <c r="U52" s="359" t="str">
        <f t="shared" si="7"/>
        <v/>
      </c>
      <c r="V52" s="355" t="str">
        <f t="shared" si="6"/>
        <v/>
      </c>
    </row>
    <row r="53" spans="2:22" ht="35.25" customHeight="1" x14ac:dyDescent="0.2">
      <c r="B53" s="372"/>
      <c r="C53" s="352"/>
      <c r="D53" s="358"/>
      <c r="E53" s="352"/>
      <c r="F53" s="352"/>
      <c r="G53" s="352"/>
      <c r="H53" s="352"/>
      <c r="I53" s="352"/>
      <c r="J53" s="352"/>
      <c r="K53" s="352"/>
      <c r="L53" s="352"/>
      <c r="M53" s="352"/>
      <c r="N53" s="352"/>
      <c r="O53" s="543"/>
      <c r="P53" s="543"/>
      <c r="Q53" s="543"/>
      <c r="R53" s="543"/>
      <c r="S53" s="352"/>
      <c r="T53" s="352"/>
      <c r="U53" s="359" t="str">
        <f t="shared" si="7"/>
        <v/>
      </c>
      <c r="V53" s="355" t="str">
        <f t="shared" si="6"/>
        <v/>
      </c>
    </row>
    <row r="54" spans="2:22" ht="35.25" customHeight="1" x14ac:dyDescent="0.2">
      <c r="B54" s="372"/>
      <c r="C54" s="352"/>
      <c r="D54" s="358"/>
      <c r="E54" s="352"/>
      <c r="F54" s="352"/>
      <c r="G54" s="352"/>
      <c r="H54" s="352"/>
      <c r="I54" s="352"/>
      <c r="J54" s="352"/>
      <c r="K54" s="352"/>
      <c r="L54" s="352"/>
      <c r="M54" s="352"/>
      <c r="N54" s="352"/>
      <c r="O54" s="543"/>
      <c r="P54" s="543"/>
      <c r="Q54" s="543"/>
      <c r="R54" s="543"/>
      <c r="S54" s="352"/>
      <c r="T54" s="352"/>
      <c r="U54" s="359" t="str">
        <f t="shared" si="7"/>
        <v/>
      </c>
      <c r="V54" s="355" t="str">
        <f t="shared" si="6"/>
        <v/>
      </c>
    </row>
    <row r="55" spans="2:22" ht="35.25" customHeight="1" x14ac:dyDescent="0.2">
      <c r="B55" s="372"/>
      <c r="C55" s="352"/>
      <c r="D55" s="358"/>
      <c r="E55" s="352"/>
      <c r="F55" s="352"/>
      <c r="G55" s="352"/>
      <c r="H55" s="352"/>
      <c r="I55" s="352"/>
      <c r="J55" s="352"/>
      <c r="K55" s="352"/>
      <c r="L55" s="352"/>
      <c r="M55" s="352"/>
      <c r="N55" s="352"/>
      <c r="O55" s="543"/>
      <c r="P55" s="543"/>
      <c r="Q55" s="543"/>
      <c r="R55" s="543"/>
      <c r="S55" s="352"/>
      <c r="T55" s="352"/>
      <c r="U55" s="359" t="str">
        <f t="shared" si="7"/>
        <v/>
      </c>
      <c r="V55" s="355" t="str">
        <f t="shared" si="6"/>
        <v/>
      </c>
    </row>
    <row r="56" spans="2:22" ht="35.25" customHeight="1" x14ac:dyDescent="0.2">
      <c r="B56" s="372"/>
      <c r="C56" s="352"/>
      <c r="D56" s="358"/>
      <c r="E56" s="352"/>
      <c r="F56" s="352"/>
      <c r="G56" s="352"/>
      <c r="H56" s="352"/>
      <c r="I56" s="352"/>
      <c r="J56" s="352"/>
      <c r="K56" s="352"/>
      <c r="L56" s="352"/>
      <c r="M56" s="352"/>
      <c r="N56" s="352"/>
      <c r="O56" s="543"/>
      <c r="P56" s="543"/>
      <c r="Q56" s="543"/>
      <c r="R56" s="543"/>
      <c r="S56" s="352"/>
      <c r="T56" s="352"/>
      <c r="U56" s="359" t="str">
        <f t="shared" si="7"/>
        <v/>
      </c>
      <c r="V56" s="355" t="str">
        <f t="shared" si="6"/>
        <v/>
      </c>
    </row>
    <row r="57" spans="2:22" ht="35.25" customHeight="1" x14ac:dyDescent="0.2">
      <c r="B57" s="372"/>
      <c r="C57" s="352"/>
      <c r="D57" s="358"/>
      <c r="E57" s="352"/>
      <c r="F57" s="352"/>
      <c r="G57" s="352"/>
      <c r="H57" s="352"/>
      <c r="I57" s="352"/>
      <c r="J57" s="352"/>
      <c r="K57" s="352"/>
      <c r="L57" s="352"/>
      <c r="M57" s="352"/>
      <c r="N57" s="352"/>
      <c r="O57" s="543"/>
      <c r="P57" s="543"/>
      <c r="Q57" s="543"/>
      <c r="R57" s="543"/>
      <c r="S57" s="352"/>
      <c r="T57" s="352"/>
      <c r="U57" s="359" t="str">
        <f t="shared" si="7"/>
        <v/>
      </c>
      <c r="V57" s="355" t="str">
        <f t="shared" si="6"/>
        <v/>
      </c>
    </row>
    <row r="58" spans="2:22" ht="35.25" customHeight="1" x14ac:dyDescent="0.2">
      <c r="B58" s="372"/>
      <c r="C58" s="352"/>
      <c r="D58" s="358"/>
      <c r="E58" s="352"/>
      <c r="F58" s="352"/>
      <c r="G58" s="352"/>
      <c r="H58" s="352"/>
      <c r="I58" s="352"/>
      <c r="J58" s="352"/>
      <c r="K58" s="352"/>
      <c r="L58" s="352"/>
      <c r="M58" s="352"/>
      <c r="N58" s="352"/>
      <c r="O58" s="543"/>
      <c r="P58" s="543"/>
      <c r="Q58" s="543"/>
      <c r="R58" s="543"/>
      <c r="S58" s="352"/>
      <c r="T58" s="352"/>
      <c r="U58" s="359" t="str">
        <f t="shared" si="7"/>
        <v/>
      </c>
      <c r="V58" s="355" t="str">
        <f t="shared" si="6"/>
        <v/>
      </c>
    </row>
    <row r="59" spans="2:22" ht="35.25" customHeight="1" x14ac:dyDescent="0.2">
      <c r="B59" s="372"/>
      <c r="C59" s="352"/>
      <c r="D59" s="358"/>
      <c r="E59" s="352"/>
      <c r="F59" s="352"/>
      <c r="G59" s="352"/>
      <c r="H59" s="352"/>
      <c r="I59" s="352"/>
      <c r="J59" s="352"/>
      <c r="K59" s="352"/>
      <c r="L59" s="352"/>
      <c r="M59" s="352"/>
      <c r="N59" s="352"/>
      <c r="O59" s="543"/>
      <c r="P59" s="543"/>
      <c r="Q59" s="543"/>
      <c r="R59" s="543"/>
      <c r="S59" s="352"/>
      <c r="T59" s="352"/>
      <c r="U59" s="359" t="str">
        <f t="shared" si="7"/>
        <v/>
      </c>
      <c r="V59" s="355" t="str">
        <f t="shared" si="6"/>
        <v/>
      </c>
    </row>
    <row r="60" spans="2:22" ht="35.25" customHeight="1" x14ac:dyDescent="0.2">
      <c r="B60" s="372"/>
      <c r="C60" s="352"/>
      <c r="D60" s="358"/>
      <c r="E60" s="352"/>
      <c r="F60" s="352"/>
      <c r="G60" s="352"/>
      <c r="H60" s="352"/>
      <c r="I60" s="352"/>
      <c r="J60" s="352"/>
      <c r="K60" s="352"/>
      <c r="L60" s="352"/>
      <c r="M60" s="352"/>
      <c r="N60" s="352"/>
      <c r="O60" s="543"/>
      <c r="P60" s="543"/>
      <c r="Q60" s="543"/>
      <c r="R60" s="543"/>
      <c r="S60" s="352"/>
      <c r="T60" s="352"/>
      <c r="U60" s="359" t="str">
        <f t="shared" si="7"/>
        <v/>
      </c>
      <c r="V60" s="355" t="str">
        <f t="shared" si="6"/>
        <v/>
      </c>
    </row>
    <row r="61" spans="2:22" ht="35.25" customHeight="1" x14ac:dyDescent="0.2">
      <c r="B61" s="372"/>
      <c r="C61" s="352"/>
      <c r="D61" s="358"/>
      <c r="E61" s="352"/>
      <c r="F61" s="352"/>
      <c r="G61" s="352"/>
      <c r="H61" s="352"/>
      <c r="I61" s="352"/>
      <c r="J61" s="352"/>
      <c r="K61" s="352"/>
      <c r="L61" s="352"/>
      <c r="M61" s="352"/>
      <c r="N61" s="352"/>
      <c r="O61" s="543"/>
      <c r="P61" s="543"/>
      <c r="Q61" s="543"/>
      <c r="R61" s="543"/>
      <c r="S61" s="352"/>
      <c r="T61" s="352"/>
      <c r="U61" s="359" t="str">
        <f t="shared" si="7"/>
        <v/>
      </c>
      <c r="V61" s="355" t="str">
        <f t="shared" si="6"/>
        <v/>
      </c>
    </row>
    <row r="62" spans="2:22" ht="35.25" customHeight="1" x14ac:dyDescent="0.2">
      <c r="B62" s="372"/>
      <c r="C62" s="352"/>
      <c r="D62" s="358"/>
      <c r="E62" s="352"/>
      <c r="F62" s="352"/>
      <c r="G62" s="352"/>
      <c r="H62" s="352"/>
      <c r="I62" s="352"/>
      <c r="J62" s="352"/>
      <c r="K62" s="352"/>
      <c r="L62" s="352"/>
      <c r="M62" s="352"/>
      <c r="N62" s="352"/>
      <c r="O62" s="543"/>
      <c r="P62" s="543"/>
      <c r="Q62" s="543"/>
      <c r="R62" s="543"/>
      <c r="S62" s="352"/>
      <c r="T62" s="352"/>
      <c r="U62" s="359" t="str">
        <f t="shared" si="7"/>
        <v/>
      </c>
      <c r="V62" s="355" t="str">
        <f t="shared" si="6"/>
        <v/>
      </c>
    </row>
    <row r="63" spans="2:22" ht="35.25" customHeight="1" x14ac:dyDescent="0.2">
      <c r="B63" s="372"/>
      <c r="C63" s="352"/>
      <c r="D63" s="358"/>
      <c r="E63" s="352"/>
      <c r="F63" s="352"/>
      <c r="G63" s="352"/>
      <c r="H63" s="352"/>
      <c r="I63" s="352"/>
      <c r="J63" s="352"/>
      <c r="K63" s="352"/>
      <c r="L63" s="352"/>
      <c r="M63" s="352"/>
      <c r="N63" s="352"/>
      <c r="O63" s="543"/>
      <c r="P63" s="543"/>
      <c r="Q63" s="543"/>
      <c r="R63" s="543"/>
      <c r="S63" s="352"/>
      <c r="T63" s="352"/>
      <c r="U63" s="359" t="str">
        <f t="shared" si="7"/>
        <v/>
      </c>
      <c r="V63" s="355" t="str">
        <f t="shared" si="6"/>
        <v/>
      </c>
    </row>
    <row r="64" spans="2:22" ht="35.25" customHeight="1" x14ac:dyDescent="0.2">
      <c r="B64" s="372"/>
      <c r="C64" s="352"/>
      <c r="D64" s="358"/>
      <c r="E64" s="352"/>
      <c r="F64" s="352"/>
      <c r="G64" s="352"/>
      <c r="H64" s="352"/>
      <c r="I64" s="352"/>
      <c r="J64" s="352"/>
      <c r="K64" s="352"/>
      <c r="L64" s="352"/>
      <c r="M64" s="352"/>
      <c r="N64" s="352"/>
      <c r="O64" s="543"/>
      <c r="P64" s="543"/>
      <c r="Q64" s="543"/>
      <c r="R64" s="543"/>
      <c r="S64" s="352"/>
      <c r="T64" s="352"/>
      <c r="U64" s="359" t="str">
        <f t="shared" si="7"/>
        <v/>
      </c>
      <c r="V64" s="355" t="str">
        <f t="shared" si="6"/>
        <v/>
      </c>
    </row>
    <row r="65" spans="2:22" ht="35.25" customHeight="1" x14ac:dyDescent="0.2">
      <c r="B65" s="372"/>
      <c r="C65" s="352"/>
      <c r="D65" s="358"/>
      <c r="E65" s="352"/>
      <c r="F65" s="352"/>
      <c r="G65" s="352"/>
      <c r="H65" s="352"/>
      <c r="I65" s="352"/>
      <c r="J65" s="352"/>
      <c r="K65" s="352"/>
      <c r="L65" s="352"/>
      <c r="M65" s="352"/>
      <c r="N65" s="352"/>
      <c r="O65" s="543"/>
      <c r="P65" s="543"/>
      <c r="Q65" s="543"/>
      <c r="R65" s="543"/>
      <c r="S65" s="352"/>
      <c r="T65" s="352"/>
      <c r="U65" s="359" t="str">
        <f t="shared" si="7"/>
        <v/>
      </c>
      <c r="V65" s="355" t="str">
        <f t="shared" si="6"/>
        <v/>
      </c>
    </row>
    <row r="66" spans="2:22" ht="35.25" customHeight="1" x14ac:dyDescent="0.2">
      <c r="B66" s="372"/>
      <c r="C66" s="352"/>
      <c r="D66" s="358"/>
      <c r="E66" s="352"/>
      <c r="F66" s="352"/>
      <c r="G66" s="352"/>
      <c r="H66" s="352"/>
      <c r="I66" s="352"/>
      <c r="J66" s="352"/>
      <c r="K66" s="352"/>
      <c r="L66" s="352"/>
      <c r="M66" s="352"/>
      <c r="N66" s="352"/>
      <c r="O66" s="543"/>
      <c r="P66" s="543"/>
      <c r="Q66" s="543"/>
      <c r="R66" s="543"/>
      <c r="S66" s="352"/>
      <c r="T66" s="352"/>
      <c r="U66" s="359" t="str">
        <f t="shared" si="7"/>
        <v/>
      </c>
      <c r="V66" s="355" t="str">
        <f t="shared" si="6"/>
        <v/>
      </c>
    </row>
    <row r="67" spans="2:22" ht="35.25" customHeight="1" x14ac:dyDescent="0.2">
      <c r="B67" s="372"/>
      <c r="C67" s="352"/>
      <c r="D67" s="358"/>
      <c r="E67" s="352"/>
      <c r="F67" s="352"/>
      <c r="G67" s="352"/>
      <c r="H67" s="352"/>
      <c r="I67" s="352"/>
      <c r="J67" s="352"/>
      <c r="K67" s="352"/>
      <c r="L67" s="352"/>
      <c r="M67" s="352"/>
      <c r="N67" s="352"/>
      <c r="O67" s="543"/>
      <c r="P67" s="543"/>
      <c r="Q67" s="543"/>
      <c r="R67" s="543"/>
      <c r="S67" s="352"/>
      <c r="T67" s="352"/>
      <c r="U67" s="359" t="str">
        <f t="shared" si="7"/>
        <v/>
      </c>
      <c r="V67" s="355" t="str">
        <f t="shared" si="6"/>
        <v/>
      </c>
    </row>
    <row r="68" spans="2:22" ht="35.25" customHeight="1" x14ac:dyDescent="0.2">
      <c r="B68" s="372"/>
      <c r="C68" s="352"/>
      <c r="D68" s="358"/>
      <c r="E68" s="352"/>
      <c r="F68" s="352"/>
      <c r="G68" s="352"/>
      <c r="H68" s="352"/>
      <c r="I68" s="352"/>
      <c r="J68" s="352"/>
      <c r="K68" s="352"/>
      <c r="L68" s="352"/>
      <c r="M68" s="352"/>
      <c r="N68" s="352"/>
      <c r="O68" s="543"/>
      <c r="P68" s="543"/>
      <c r="Q68" s="543"/>
      <c r="R68" s="543"/>
      <c r="S68" s="352"/>
      <c r="T68" s="352"/>
      <c r="U68" s="359" t="str">
        <f t="shared" si="7"/>
        <v/>
      </c>
      <c r="V68" s="355" t="str">
        <f t="shared" si="6"/>
        <v/>
      </c>
    </row>
    <row r="69" spans="2:22" ht="35.25" customHeight="1" x14ac:dyDescent="0.2">
      <c r="B69" s="372"/>
      <c r="C69" s="352"/>
      <c r="D69" s="358"/>
      <c r="E69" s="352"/>
      <c r="F69" s="352"/>
      <c r="G69" s="352"/>
      <c r="H69" s="352"/>
      <c r="I69" s="352"/>
      <c r="J69" s="352"/>
      <c r="K69" s="352"/>
      <c r="L69" s="352"/>
      <c r="M69" s="352"/>
      <c r="N69" s="352"/>
      <c r="O69" s="543"/>
      <c r="P69" s="543"/>
      <c r="Q69" s="543"/>
      <c r="R69" s="543"/>
      <c r="S69" s="352"/>
      <c r="T69" s="352"/>
      <c r="U69" s="359" t="str">
        <f t="shared" si="7"/>
        <v/>
      </c>
      <c r="V69" s="355" t="str">
        <f t="shared" si="6"/>
        <v/>
      </c>
    </row>
    <row r="70" spans="2:22" ht="35.25" customHeight="1" x14ac:dyDescent="0.2">
      <c r="B70" s="372"/>
      <c r="C70" s="352"/>
      <c r="D70" s="358"/>
      <c r="E70" s="352"/>
      <c r="F70" s="352"/>
      <c r="G70" s="352"/>
      <c r="H70" s="352"/>
      <c r="I70" s="352"/>
      <c r="J70" s="352"/>
      <c r="K70" s="352"/>
      <c r="L70" s="352"/>
      <c r="M70" s="352"/>
      <c r="N70" s="352"/>
      <c r="O70" s="543"/>
      <c r="P70" s="543"/>
      <c r="Q70" s="543"/>
      <c r="R70" s="543"/>
      <c r="S70" s="352"/>
      <c r="T70" s="352"/>
      <c r="U70" s="359" t="str">
        <f t="shared" si="7"/>
        <v/>
      </c>
      <c r="V70" s="355" t="str">
        <f t="shared" si="6"/>
        <v/>
      </c>
    </row>
    <row r="71" spans="2:22" ht="35.25" customHeight="1" x14ac:dyDescent="0.2">
      <c r="B71" s="372"/>
      <c r="C71" s="352"/>
      <c r="D71" s="358"/>
      <c r="E71" s="352"/>
      <c r="F71" s="352"/>
      <c r="G71" s="352"/>
      <c r="H71" s="352"/>
      <c r="I71" s="352"/>
      <c r="J71" s="352"/>
      <c r="K71" s="352"/>
      <c r="L71" s="352"/>
      <c r="M71" s="352"/>
      <c r="N71" s="352"/>
      <c r="O71" s="543"/>
      <c r="P71" s="543"/>
      <c r="Q71" s="543"/>
      <c r="R71" s="543"/>
      <c r="S71" s="352"/>
      <c r="T71" s="352"/>
      <c r="U71" s="359" t="str">
        <f t="shared" si="7"/>
        <v/>
      </c>
      <c r="V71" s="355" t="str">
        <f t="shared" si="6"/>
        <v/>
      </c>
    </row>
    <row r="72" spans="2:22" ht="35.25" customHeight="1" x14ac:dyDescent="0.2">
      <c r="B72" s="372"/>
      <c r="C72" s="352"/>
      <c r="D72" s="358"/>
      <c r="E72" s="352"/>
      <c r="F72" s="352"/>
      <c r="G72" s="352"/>
      <c r="H72" s="352"/>
      <c r="I72" s="352"/>
      <c r="J72" s="352"/>
      <c r="K72" s="352"/>
      <c r="L72" s="352"/>
      <c r="M72" s="352"/>
      <c r="N72" s="352"/>
      <c r="O72" s="543"/>
      <c r="P72" s="543"/>
      <c r="Q72" s="543"/>
      <c r="R72" s="543"/>
      <c r="S72" s="352"/>
      <c r="T72" s="352"/>
      <c r="U72" s="359" t="str">
        <f t="shared" si="7"/>
        <v/>
      </c>
      <c r="V72" s="355" t="str">
        <f t="shared" si="6"/>
        <v/>
      </c>
    </row>
    <row r="73" spans="2:22" ht="35.25" customHeight="1" x14ac:dyDescent="0.2">
      <c r="B73" s="372"/>
      <c r="C73" s="352"/>
      <c r="D73" s="358"/>
      <c r="E73" s="352"/>
      <c r="F73" s="352"/>
      <c r="G73" s="352"/>
      <c r="H73" s="352"/>
      <c r="I73" s="352"/>
      <c r="J73" s="352"/>
      <c r="K73" s="352"/>
      <c r="L73" s="352"/>
      <c r="M73" s="352"/>
      <c r="N73" s="352"/>
      <c r="O73" s="543"/>
      <c r="P73" s="543"/>
      <c r="Q73" s="543"/>
      <c r="R73" s="543"/>
      <c r="S73" s="352"/>
      <c r="T73" s="352"/>
      <c r="U73" s="359" t="str">
        <f t="shared" si="7"/>
        <v/>
      </c>
      <c r="V73" s="355" t="str">
        <f t="shared" si="6"/>
        <v/>
      </c>
    </row>
    <row r="74" spans="2:22" ht="35.25" customHeight="1" x14ac:dyDescent="0.2">
      <c r="B74" s="372"/>
      <c r="C74" s="352"/>
      <c r="D74" s="358"/>
      <c r="E74" s="352"/>
      <c r="F74" s="352"/>
      <c r="G74" s="352"/>
      <c r="H74" s="352"/>
      <c r="I74" s="352"/>
      <c r="J74" s="352"/>
      <c r="K74" s="352"/>
      <c r="L74" s="352"/>
      <c r="M74" s="352"/>
      <c r="N74" s="352"/>
      <c r="O74" s="543"/>
      <c r="P74" s="543"/>
      <c r="Q74" s="543"/>
      <c r="R74" s="543"/>
      <c r="S74" s="352"/>
      <c r="T74" s="352"/>
      <c r="U74" s="359" t="str">
        <f t="shared" si="7"/>
        <v/>
      </c>
      <c r="V74" s="355" t="str">
        <f t="shared" si="6"/>
        <v/>
      </c>
    </row>
    <row r="75" spans="2:22" ht="35.25" customHeight="1" x14ac:dyDescent="0.2">
      <c r="B75" s="372"/>
      <c r="C75" s="352"/>
      <c r="D75" s="358"/>
      <c r="E75" s="352"/>
      <c r="F75" s="352"/>
      <c r="G75" s="352"/>
      <c r="H75" s="352"/>
      <c r="I75" s="352"/>
      <c r="J75" s="352"/>
      <c r="K75" s="352"/>
      <c r="L75" s="352"/>
      <c r="M75" s="352"/>
      <c r="N75" s="352"/>
      <c r="O75" s="543"/>
      <c r="P75" s="543"/>
      <c r="Q75" s="543"/>
      <c r="R75" s="543"/>
      <c r="S75" s="352"/>
      <c r="T75" s="352"/>
      <c r="U75" s="359" t="str">
        <f t="shared" si="7"/>
        <v/>
      </c>
      <c r="V75" s="355" t="str">
        <f t="shared" si="6"/>
        <v/>
      </c>
    </row>
    <row r="76" spans="2:22" ht="35.25" customHeight="1" x14ac:dyDescent="0.2">
      <c r="B76" s="372"/>
      <c r="C76" s="352"/>
      <c r="D76" s="358"/>
      <c r="E76" s="352"/>
      <c r="F76" s="352"/>
      <c r="G76" s="352"/>
      <c r="H76" s="352"/>
      <c r="I76" s="352"/>
      <c r="J76" s="352"/>
      <c r="K76" s="352"/>
      <c r="L76" s="352"/>
      <c r="M76" s="352"/>
      <c r="N76" s="352"/>
      <c r="O76" s="543"/>
      <c r="P76" s="543"/>
      <c r="Q76" s="543"/>
      <c r="R76" s="543"/>
      <c r="S76" s="352"/>
      <c r="T76" s="352"/>
      <c r="U76" s="359" t="str">
        <f t="shared" ref="U76:U107" si="8">IF(S76="","",IF(T76="","",S76-SUM((S76*SUM(V78*VLOOKUP(N76,$AB$6:$AD$45,3,0)))+S76*SUM(VLOOKUP(N76,$AB$6:$AD$45,2,0)))))</f>
        <v/>
      </c>
      <c r="V76" s="355" t="str">
        <f t="shared" si="6"/>
        <v/>
      </c>
    </row>
    <row r="77" spans="2:22" ht="35.25" customHeight="1" x14ac:dyDescent="0.2">
      <c r="B77" s="372"/>
      <c r="C77" s="352"/>
      <c r="D77" s="358"/>
      <c r="E77" s="352"/>
      <c r="F77" s="352"/>
      <c r="G77" s="352"/>
      <c r="H77" s="352"/>
      <c r="I77" s="352"/>
      <c r="J77" s="352"/>
      <c r="K77" s="352"/>
      <c r="L77" s="352"/>
      <c r="M77" s="352"/>
      <c r="N77" s="352"/>
      <c r="O77" s="543"/>
      <c r="P77" s="543"/>
      <c r="Q77" s="543"/>
      <c r="R77" s="543"/>
      <c r="S77" s="352"/>
      <c r="T77" s="352"/>
      <c r="U77" s="359" t="str">
        <f t="shared" si="8"/>
        <v/>
      </c>
      <c r="V77" s="355" t="str">
        <f t="shared" si="6"/>
        <v/>
      </c>
    </row>
    <row r="78" spans="2:22" ht="35.25" customHeight="1" x14ac:dyDescent="0.2">
      <c r="B78" s="372"/>
      <c r="C78" s="352"/>
      <c r="D78" s="358"/>
      <c r="E78" s="352"/>
      <c r="F78" s="352"/>
      <c r="G78" s="352"/>
      <c r="H78" s="352"/>
      <c r="I78" s="352"/>
      <c r="J78" s="352"/>
      <c r="K78" s="352"/>
      <c r="L78" s="352"/>
      <c r="M78" s="352"/>
      <c r="N78" s="352"/>
      <c r="O78" s="543"/>
      <c r="P78" s="543"/>
      <c r="Q78" s="543"/>
      <c r="R78" s="543"/>
      <c r="S78" s="352"/>
      <c r="T78" s="352"/>
      <c r="U78" s="359" t="str">
        <f t="shared" si="8"/>
        <v/>
      </c>
      <c r="V78" s="355" t="str">
        <f t="shared" ref="V78:V140" si="9">IF(N76="","",$N$3-T76)</f>
        <v/>
      </c>
    </row>
    <row r="79" spans="2:22" ht="35.25" customHeight="1" x14ac:dyDescent="0.2">
      <c r="B79" s="372"/>
      <c r="C79" s="352"/>
      <c r="D79" s="358"/>
      <c r="E79" s="352"/>
      <c r="F79" s="352"/>
      <c r="G79" s="352"/>
      <c r="H79" s="352"/>
      <c r="I79" s="352"/>
      <c r="J79" s="352"/>
      <c r="K79" s="352"/>
      <c r="L79" s="352"/>
      <c r="M79" s="352"/>
      <c r="N79" s="352"/>
      <c r="O79" s="543"/>
      <c r="P79" s="543"/>
      <c r="Q79" s="543"/>
      <c r="R79" s="543"/>
      <c r="S79" s="352"/>
      <c r="T79" s="352"/>
      <c r="U79" s="359" t="str">
        <f t="shared" si="8"/>
        <v/>
      </c>
      <c r="V79" s="355" t="str">
        <f t="shared" si="9"/>
        <v/>
      </c>
    </row>
    <row r="80" spans="2:22" ht="35.25" customHeight="1" x14ac:dyDescent="0.2">
      <c r="B80" s="372"/>
      <c r="C80" s="352"/>
      <c r="D80" s="358"/>
      <c r="E80" s="352"/>
      <c r="F80" s="352"/>
      <c r="G80" s="352"/>
      <c r="H80" s="352"/>
      <c r="I80" s="352"/>
      <c r="J80" s="352"/>
      <c r="K80" s="352"/>
      <c r="L80" s="352"/>
      <c r="M80" s="352"/>
      <c r="N80" s="352"/>
      <c r="O80" s="543"/>
      <c r="P80" s="543"/>
      <c r="Q80" s="543"/>
      <c r="R80" s="543"/>
      <c r="S80" s="352"/>
      <c r="T80" s="352"/>
      <c r="U80" s="359" t="str">
        <f t="shared" si="8"/>
        <v/>
      </c>
      <c r="V80" s="355" t="str">
        <f t="shared" si="9"/>
        <v/>
      </c>
    </row>
    <row r="81" spans="2:22" ht="35.25" customHeight="1" x14ac:dyDescent="0.2">
      <c r="B81" s="372"/>
      <c r="C81" s="352"/>
      <c r="D81" s="358"/>
      <c r="E81" s="352"/>
      <c r="F81" s="352"/>
      <c r="G81" s="352"/>
      <c r="H81" s="352"/>
      <c r="I81" s="352"/>
      <c r="J81" s="352"/>
      <c r="K81" s="352"/>
      <c r="L81" s="352"/>
      <c r="M81" s="352"/>
      <c r="N81" s="352"/>
      <c r="O81" s="543"/>
      <c r="P81" s="543"/>
      <c r="Q81" s="543"/>
      <c r="R81" s="543"/>
      <c r="S81" s="352"/>
      <c r="T81" s="352"/>
      <c r="U81" s="359" t="str">
        <f t="shared" si="8"/>
        <v/>
      </c>
      <c r="V81" s="355" t="str">
        <f t="shared" si="9"/>
        <v/>
      </c>
    </row>
    <row r="82" spans="2:22" ht="35.25" customHeight="1" x14ac:dyDescent="0.2">
      <c r="B82" s="372"/>
      <c r="C82" s="352"/>
      <c r="D82" s="358"/>
      <c r="E82" s="352"/>
      <c r="F82" s="352"/>
      <c r="G82" s="352"/>
      <c r="H82" s="352"/>
      <c r="I82" s="352"/>
      <c r="J82" s="352"/>
      <c r="K82" s="352"/>
      <c r="L82" s="352"/>
      <c r="M82" s="352"/>
      <c r="N82" s="352"/>
      <c r="O82" s="543"/>
      <c r="P82" s="543"/>
      <c r="Q82" s="543"/>
      <c r="R82" s="543"/>
      <c r="S82" s="352"/>
      <c r="T82" s="352"/>
      <c r="U82" s="359" t="str">
        <f t="shared" si="8"/>
        <v/>
      </c>
      <c r="V82" s="355" t="str">
        <f t="shared" si="9"/>
        <v/>
      </c>
    </row>
    <row r="83" spans="2:22" ht="35.25" customHeight="1" x14ac:dyDescent="0.2">
      <c r="B83" s="372"/>
      <c r="C83" s="352"/>
      <c r="D83" s="358"/>
      <c r="E83" s="352"/>
      <c r="F83" s="352"/>
      <c r="G83" s="352"/>
      <c r="H83" s="352"/>
      <c r="I83" s="352"/>
      <c r="J83" s="352"/>
      <c r="K83" s="352"/>
      <c r="L83" s="352"/>
      <c r="M83" s="352"/>
      <c r="N83" s="352"/>
      <c r="O83" s="543"/>
      <c r="P83" s="543"/>
      <c r="Q83" s="543"/>
      <c r="R83" s="543"/>
      <c r="S83" s="352"/>
      <c r="T83" s="352"/>
      <c r="U83" s="359" t="str">
        <f t="shared" si="8"/>
        <v/>
      </c>
      <c r="V83" s="355" t="str">
        <f t="shared" si="9"/>
        <v/>
      </c>
    </row>
    <row r="84" spans="2:22" ht="35.25" customHeight="1" x14ac:dyDescent="0.2">
      <c r="B84" s="372"/>
      <c r="C84" s="352"/>
      <c r="D84" s="358"/>
      <c r="E84" s="352"/>
      <c r="F84" s="352"/>
      <c r="G84" s="352"/>
      <c r="H84" s="352"/>
      <c r="I84" s="352"/>
      <c r="J84" s="352"/>
      <c r="K84" s="352"/>
      <c r="L84" s="352"/>
      <c r="M84" s="352"/>
      <c r="N84" s="352"/>
      <c r="O84" s="543"/>
      <c r="P84" s="543"/>
      <c r="Q84" s="543"/>
      <c r="R84" s="543"/>
      <c r="S84" s="352"/>
      <c r="T84" s="352"/>
      <c r="U84" s="359" t="str">
        <f t="shared" si="8"/>
        <v/>
      </c>
      <c r="V84" s="355" t="str">
        <f t="shared" si="9"/>
        <v/>
      </c>
    </row>
    <row r="85" spans="2:22" ht="35.25" customHeight="1" x14ac:dyDescent="0.2">
      <c r="B85" s="372"/>
      <c r="C85" s="352"/>
      <c r="D85" s="358"/>
      <c r="E85" s="352"/>
      <c r="F85" s="352"/>
      <c r="G85" s="352"/>
      <c r="H85" s="352"/>
      <c r="I85" s="352"/>
      <c r="J85" s="352"/>
      <c r="K85" s="352"/>
      <c r="L85" s="352"/>
      <c r="M85" s="352"/>
      <c r="N85" s="352"/>
      <c r="O85" s="543"/>
      <c r="P85" s="543"/>
      <c r="Q85" s="543"/>
      <c r="R85" s="543"/>
      <c r="S85" s="352"/>
      <c r="T85" s="352"/>
      <c r="U85" s="359" t="str">
        <f t="shared" si="8"/>
        <v/>
      </c>
      <c r="V85" s="355" t="str">
        <f t="shared" si="9"/>
        <v/>
      </c>
    </row>
    <row r="86" spans="2:22" ht="35.25" customHeight="1" x14ac:dyDescent="0.2">
      <c r="B86" s="372"/>
      <c r="C86" s="352"/>
      <c r="D86" s="358"/>
      <c r="E86" s="352"/>
      <c r="F86" s="352"/>
      <c r="G86" s="352"/>
      <c r="H86" s="352"/>
      <c r="I86" s="352"/>
      <c r="J86" s="352"/>
      <c r="K86" s="352"/>
      <c r="L86" s="352"/>
      <c r="M86" s="352"/>
      <c r="N86" s="352"/>
      <c r="O86" s="543"/>
      <c r="P86" s="543"/>
      <c r="Q86" s="543"/>
      <c r="R86" s="543"/>
      <c r="S86" s="352"/>
      <c r="T86" s="352"/>
      <c r="U86" s="359" t="str">
        <f t="shared" si="8"/>
        <v/>
      </c>
      <c r="V86" s="355" t="str">
        <f t="shared" si="9"/>
        <v/>
      </c>
    </row>
    <row r="87" spans="2:22" ht="35.25" customHeight="1" x14ac:dyDescent="0.2">
      <c r="B87" s="372"/>
      <c r="C87" s="352"/>
      <c r="D87" s="358"/>
      <c r="E87" s="352"/>
      <c r="F87" s="352"/>
      <c r="G87" s="352"/>
      <c r="H87" s="352"/>
      <c r="I87" s="352"/>
      <c r="J87" s="352"/>
      <c r="K87" s="352"/>
      <c r="L87" s="352"/>
      <c r="M87" s="352"/>
      <c r="N87" s="352"/>
      <c r="O87" s="543"/>
      <c r="P87" s="543"/>
      <c r="Q87" s="543"/>
      <c r="R87" s="543"/>
      <c r="S87" s="352"/>
      <c r="T87" s="352"/>
      <c r="U87" s="359" t="str">
        <f t="shared" si="8"/>
        <v/>
      </c>
      <c r="V87" s="355" t="str">
        <f t="shared" si="9"/>
        <v/>
      </c>
    </row>
    <row r="88" spans="2:22" ht="35.25" customHeight="1" x14ac:dyDescent="0.2">
      <c r="B88" s="372"/>
      <c r="C88" s="352"/>
      <c r="D88" s="358"/>
      <c r="E88" s="352"/>
      <c r="F88" s="352"/>
      <c r="G88" s="352"/>
      <c r="H88" s="352"/>
      <c r="I88" s="352"/>
      <c r="J88" s="352"/>
      <c r="K88" s="352"/>
      <c r="L88" s="352"/>
      <c r="M88" s="352"/>
      <c r="N88" s="352"/>
      <c r="O88" s="543"/>
      <c r="P88" s="543"/>
      <c r="Q88" s="543"/>
      <c r="R88" s="543"/>
      <c r="S88" s="352"/>
      <c r="T88" s="352"/>
      <c r="U88" s="359" t="str">
        <f t="shared" si="8"/>
        <v/>
      </c>
      <c r="V88" s="355" t="str">
        <f t="shared" si="9"/>
        <v/>
      </c>
    </row>
    <row r="89" spans="2:22" ht="35.25" customHeight="1" x14ac:dyDescent="0.2">
      <c r="B89" s="372"/>
      <c r="C89" s="352"/>
      <c r="D89" s="358"/>
      <c r="E89" s="352"/>
      <c r="F89" s="352"/>
      <c r="G89" s="352"/>
      <c r="H89" s="352"/>
      <c r="I89" s="352"/>
      <c r="J89" s="352"/>
      <c r="K89" s="352"/>
      <c r="L89" s="352"/>
      <c r="M89" s="352"/>
      <c r="N89" s="352"/>
      <c r="O89" s="543"/>
      <c r="P89" s="543"/>
      <c r="Q89" s="543"/>
      <c r="R89" s="543"/>
      <c r="S89" s="352"/>
      <c r="T89" s="352"/>
      <c r="U89" s="359" t="str">
        <f t="shared" si="8"/>
        <v/>
      </c>
      <c r="V89" s="355" t="str">
        <f t="shared" si="9"/>
        <v/>
      </c>
    </row>
    <row r="90" spans="2:22" ht="35.25" customHeight="1" x14ac:dyDescent="0.2">
      <c r="B90" s="372"/>
      <c r="C90" s="352"/>
      <c r="D90" s="358"/>
      <c r="E90" s="352"/>
      <c r="F90" s="352"/>
      <c r="G90" s="352"/>
      <c r="H90" s="352"/>
      <c r="I90" s="352"/>
      <c r="J90" s="352"/>
      <c r="K90" s="352"/>
      <c r="L90" s="352"/>
      <c r="M90" s="352"/>
      <c r="N90" s="352"/>
      <c r="O90" s="543"/>
      <c r="P90" s="543"/>
      <c r="Q90" s="543"/>
      <c r="R90" s="543"/>
      <c r="S90" s="352"/>
      <c r="T90" s="352"/>
      <c r="U90" s="359" t="str">
        <f t="shared" si="8"/>
        <v/>
      </c>
      <c r="V90" s="355" t="str">
        <f t="shared" si="9"/>
        <v/>
      </c>
    </row>
    <row r="91" spans="2:22" ht="35.25" customHeight="1" x14ac:dyDescent="0.2">
      <c r="B91" s="372"/>
      <c r="C91" s="352"/>
      <c r="D91" s="358"/>
      <c r="E91" s="352"/>
      <c r="F91" s="352"/>
      <c r="G91" s="352"/>
      <c r="H91" s="352"/>
      <c r="I91" s="352"/>
      <c r="J91" s="352"/>
      <c r="K91" s="352"/>
      <c r="L91" s="352"/>
      <c r="M91" s="352"/>
      <c r="N91" s="352"/>
      <c r="O91" s="543"/>
      <c r="P91" s="543"/>
      <c r="Q91" s="543"/>
      <c r="R91" s="543"/>
      <c r="S91" s="352"/>
      <c r="T91" s="352"/>
      <c r="U91" s="359" t="str">
        <f t="shared" si="8"/>
        <v/>
      </c>
      <c r="V91" s="355" t="str">
        <f t="shared" si="9"/>
        <v/>
      </c>
    </row>
    <row r="92" spans="2:22" ht="35.25" customHeight="1" x14ac:dyDescent="0.2">
      <c r="B92" s="372"/>
      <c r="C92" s="352"/>
      <c r="D92" s="358"/>
      <c r="E92" s="352"/>
      <c r="F92" s="352"/>
      <c r="G92" s="352"/>
      <c r="H92" s="352"/>
      <c r="I92" s="352"/>
      <c r="J92" s="352"/>
      <c r="K92" s="352"/>
      <c r="L92" s="352"/>
      <c r="M92" s="352"/>
      <c r="N92" s="352"/>
      <c r="O92" s="543"/>
      <c r="P92" s="543"/>
      <c r="Q92" s="543"/>
      <c r="R92" s="543"/>
      <c r="S92" s="352"/>
      <c r="T92" s="352"/>
      <c r="U92" s="359" t="str">
        <f t="shared" si="8"/>
        <v/>
      </c>
      <c r="V92" s="355" t="str">
        <f t="shared" si="9"/>
        <v/>
      </c>
    </row>
    <row r="93" spans="2:22" ht="35.25" customHeight="1" x14ac:dyDescent="0.2">
      <c r="B93" s="372"/>
      <c r="C93" s="352"/>
      <c r="D93" s="358"/>
      <c r="E93" s="352"/>
      <c r="F93" s="352"/>
      <c r="G93" s="352"/>
      <c r="H93" s="352"/>
      <c r="I93" s="352"/>
      <c r="J93" s="352"/>
      <c r="K93" s="352"/>
      <c r="L93" s="352"/>
      <c r="M93" s="352"/>
      <c r="N93" s="352"/>
      <c r="O93" s="543"/>
      <c r="P93" s="543"/>
      <c r="Q93" s="543"/>
      <c r="R93" s="543"/>
      <c r="S93" s="352"/>
      <c r="T93" s="352"/>
      <c r="U93" s="359" t="str">
        <f t="shared" si="8"/>
        <v/>
      </c>
      <c r="V93" s="355" t="str">
        <f t="shared" si="9"/>
        <v/>
      </c>
    </row>
    <row r="94" spans="2:22" ht="35.25" customHeight="1" x14ac:dyDescent="0.2">
      <c r="B94" s="372"/>
      <c r="C94" s="352"/>
      <c r="D94" s="358"/>
      <c r="E94" s="352"/>
      <c r="F94" s="352"/>
      <c r="G94" s="352"/>
      <c r="H94" s="352"/>
      <c r="I94" s="352"/>
      <c r="J94" s="352"/>
      <c r="K94" s="352"/>
      <c r="L94" s="352"/>
      <c r="M94" s="352"/>
      <c r="N94" s="352"/>
      <c r="O94" s="543"/>
      <c r="P94" s="543"/>
      <c r="Q94" s="543"/>
      <c r="R94" s="543"/>
      <c r="S94" s="352"/>
      <c r="T94" s="352"/>
      <c r="U94" s="359" t="str">
        <f t="shared" si="8"/>
        <v/>
      </c>
      <c r="V94" s="355" t="str">
        <f t="shared" si="9"/>
        <v/>
      </c>
    </row>
    <row r="95" spans="2:22" ht="35.25" customHeight="1" x14ac:dyDescent="0.2">
      <c r="B95" s="372"/>
      <c r="C95" s="352"/>
      <c r="D95" s="358"/>
      <c r="E95" s="352"/>
      <c r="F95" s="352"/>
      <c r="G95" s="352"/>
      <c r="H95" s="352"/>
      <c r="I95" s="352"/>
      <c r="J95" s="352"/>
      <c r="K95" s="352"/>
      <c r="L95" s="352"/>
      <c r="M95" s="352"/>
      <c r="N95" s="352"/>
      <c r="O95" s="543"/>
      <c r="P95" s="543"/>
      <c r="Q95" s="543"/>
      <c r="R95" s="543"/>
      <c r="S95" s="352"/>
      <c r="T95" s="352"/>
      <c r="U95" s="359" t="str">
        <f t="shared" si="8"/>
        <v/>
      </c>
      <c r="V95" s="355" t="str">
        <f t="shared" si="9"/>
        <v/>
      </c>
    </row>
    <row r="96" spans="2:22" ht="35.25" customHeight="1" x14ac:dyDescent="0.2">
      <c r="B96" s="372"/>
      <c r="C96" s="352"/>
      <c r="D96" s="358"/>
      <c r="E96" s="352"/>
      <c r="F96" s="352"/>
      <c r="G96" s="352"/>
      <c r="H96" s="352"/>
      <c r="I96" s="352"/>
      <c r="J96" s="352"/>
      <c r="K96" s="352"/>
      <c r="L96" s="352"/>
      <c r="M96" s="352"/>
      <c r="N96" s="352"/>
      <c r="O96" s="543"/>
      <c r="P96" s="543"/>
      <c r="Q96" s="543"/>
      <c r="R96" s="543"/>
      <c r="S96" s="352"/>
      <c r="T96" s="352"/>
      <c r="U96" s="359" t="str">
        <f t="shared" si="8"/>
        <v/>
      </c>
      <c r="V96" s="355" t="str">
        <f t="shared" si="9"/>
        <v/>
      </c>
    </row>
    <row r="97" spans="2:22" ht="35.25" customHeight="1" x14ac:dyDescent="0.2">
      <c r="B97" s="372"/>
      <c r="C97" s="352"/>
      <c r="D97" s="358"/>
      <c r="E97" s="352"/>
      <c r="F97" s="352"/>
      <c r="G97" s="352"/>
      <c r="H97" s="352"/>
      <c r="I97" s="352"/>
      <c r="J97" s="352"/>
      <c r="K97" s="352"/>
      <c r="L97" s="352"/>
      <c r="M97" s="352"/>
      <c r="N97" s="352"/>
      <c r="O97" s="543"/>
      <c r="P97" s="543"/>
      <c r="Q97" s="543"/>
      <c r="R97" s="543"/>
      <c r="S97" s="352"/>
      <c r="T97" s="352"/>
      <c r="U97" s="359" t="str">
        <f t="shared" si="8"/>
        <v/>
      </c>
      <c r="V97" s="355" t="str">
        <f t="shared" si="9"/>
        <v/>
      </c>
    </row>
    <row r="98" spans="2:22" ht="35.25" customHeight="1" x14ac:dyDescent="0.2">
      <c r="B98" s="372"/>
      <c r="C98" s="352"/>
      <c r="D98" s="358"/>
      <c r="E98" s="352"/>
      <c r="F98" s="352"/>
      <c r="G98" s="352"/>
      <c r="H98" s="352"/>
      <c r="I98" s="352"/>
      <c r="J98" s="352"/>
      <c r="K98" s="352"/>
      <c r="L98" s="352"/>
      <c r="M98" s="352"/>
      <c r="N98" s="352"/>
      <c r="O98" s="543"/>
      <c r="P98" s="543"/>
      <c r="Q98" s="543"/>
      <c r="R98" s="543"/>
      <c r="S98" s="352"/>
      <c r="T98" s="352"/>
      <c r="U98" s="359" t="str">
        <f t="shared" si="8"/>
        <v/>
      </c>
      <c r="V98" s="355" t="str">
        <f t="shared" si="9"/>
        <v/>
      </c>
    </row>
    <row r="99" spans="2:22" ht="35.25" customHeight="1" x14ac:dyDescent="0.2">
      <c r="B99" s="372"/>
      <c r="C99" s="352"/>
      <c r="D99" s="358"/>
      <c r="E99" s="352"/>
      <c r="F99" s="352"/>
      <c r="G99" s="352"/>
      <c r="H99" s="352"/>
      <c r="I99" s="352"/>
      <c r="J99" s="352"/>
      <c r="K99" s="352"/>
      <c r="L99" s="352"/>
      <c r="M99" s="352"/>
      <c r="N99" s="352"/>
      <c r="O99" s="543"/>
      <c r="P99" s="543"/>
      <c r="Q99" s="543"/>
      <c r="R99" s="543"/>
      <c r="S99" s="352"/>
      <c r="T99" s="352"/>
      <c r="U99" s="359" t="str">
        <f t="shared" si="8"/>
        <v/>
      </c>
      <c r="V99" s="355" t="str">
        <f t="shared" si="9"/>
        <v/>
      </c>
    </row>
    <row r="100" spans="2:22" ht="35.25" customHeight="1" x14ac:dyDescent="0.2">
      <c r="B100" s="372"/>
      <c r="C100" s="352"/>
      <c r="D100" s="358"/>
      <c r="E100" s="352"/>
      <c r="F100" s="352"/>
      <c r="G100" s="352"/>
      <c r="H100" s="352"/>
      <c r="I100" s="352"/>
      <c r="J100" s="352"/>
      <c r="K100" s="352"/>
      <c r="L100" s="352"/>
      <c r="M100" s="352"/>
      <c r="N100" s="352"/>
      <c r="O100" s="543"/>
      <c r="P100" s="543"/>
      <c r="Q100" s="543"/>
      <c r="R100" s="543"/>
      <c r="S100" s="352"/>
      <c r="T100" s="352"/>
      <c r="U100" s="359" t="str">
        <f t="shared" si="8"/>
        <v/>
      </c>
      <c r="V100" s="355" t="str">
        <f t="shared" si="9"/>
        <v/>
      </c>
    </row>
    <row r="101" spans="2:22" ht="35.25" customHeight="1" x14ac:dyDescent="0.2">
      <c r="B101" s="372"/>
      <c r="C101" s="352"/>
      <c r="D101" s="358"/>
      <c r="E101" s="352"/>
      <c r="F101" s="352"/>
      <c r="G101" s="352"/>
      <c r="H101" s="352"/>
      <c r="I101" s="352"/>
      <c r="J101" s="352"/>
      <c r="K101" s="352"/>
      <c r="L101" s="352"/>
      <c r="M101" s="352"/>
      <c r="N101" s="352"/>
      <c r="O101" s="543"/>
      <c r="P101" s="543"/>
      <c r="Q101" s="543"/>
      <c r="R101" s="543"/>
      <c r="S101" s="352"/>
      <c r="T101" s="352"/>
      <c r="U101" s="359" t="str">
        <f t="shared" si="8"/>
        <v/>
      </c>
      <c r="V101" s="355" t="str">
        <f t="shared" si="9"/>
        <v/>
      </c>
    </row>
    <row r="102" spans="2:22" ht="35.25" customHeight="1" x14ac:dyDescent="0.2">
      <c r="B102" s="372"/>
      <c r="C102" s="352"/>
      <c r="D102" s="358"/>
      <c r="E102" s="352"/>
      <c r="F102" s="352"/>
      <c r="G102" s="352"/>
      <c r="H102" s="352"/>
      <c r="I102" s="352"/>
      <c r="J102" s="352"/>
      <c r="K102" s="352"/>
      <c r="L102" s="352"/>
      <c r="M102" s="352"/>
      <c r="N102" s="352"/>
      <c r="O102" s="543"/>
      <c r="P102" s="543"/>
      <c r="Q102" s="543"/>
      <c r="R102" s="543"/>
      <c r="S102" s="352"/>
      <c r="T102" s="352"/>
      <c r="U102" s="359" t="str">
        <f t="shared" si="8"/>
        <v/>
      </c>
      <c r="V102" s="355" t="str">
        <f t="shared" si="9"/>
        <v/>
      </c>
    </row>
    <row r="103" spans="2:22" ht="35.25" customHeight="1" x14ac:dyDescent="0.2">
      <c r="B103" s="372"/>
      <c r="C103" s="352"/>
      <c r="D103" s="358"/>
      <c r="E103" s="352"/>
      <c r="F103" s="352"/>
      <c r="G103" s="352"/>
      <c r="H103" s="352"/>
      <c r="I103" s="352"/>
      <c r="J103" s="352"/>
      <c r="K103" s="352"/>
      <c r="L103" s="352"/>
      <c r="M103" s="352"/>
      <c r="N103" s="352"/>
      <c r="O103" s="543"/>
      <c r="P103" s="543"/>
      <c r="Q103" s="543"/>
      <c r="R103" s="543"/>
      <c r="S103" s="352"/>
      <c r="T103" s="352"/>
      <c r="U103" s="359" t="str">
        <f t="shared" si="8"/>
        <v/>
      </c>
      <c r="V103" s="355" t="str">
        <f t="shared" si="9"/>
        <v/>
      </c>
    </row>
    <row r="104" spans="2:22" ht="35.25" customHeight="1" x14ac:dyDescent="0.2">
      <c r="B104" s="372"/>
      <c r="C104" s="352"/>
      <c r="D104" s="358"/>
      <c r="E104" s="352"/>
      <c r="F104" s="352"/>
      <c r="G104" s="352"/>
      <c r="H104" s="352"/>
      <c r="I104" s="352"/>
      <c r="J104" s="352"/>
      <c r="K104" s="352"/>
      <c r="L104" s="352"/>
      <c r="M104" s="352"/>
      <c r="N104" s="352"/>
      <c r="O104" s="543"/>
      <c r="P104" s="543"/>
      <c r="Q104" s="543"/>
      <c r="R104" s="543"/>
      <c r="S104" s="352"/>
      <c r="T104" s="352"/>
      <c r="U104" s="359" t="str">
        <f t="shared" si="8"/>
        <v/>
      </c>
      <c r="V104" s="355" t="str">
        <f t="shared" si="9"/>
        <v/>
      </c>
    </row>
    <row r="105" spans="2:22" ht="35.25" customHeight="1" x14ac:dyDescent="0.2">
      <c r="B105" s="372"/>
      <c r="C105" s="352"/>
      <c r="D105" s="358"/>
      <c r="E105" s="352"/>
      <c r="F105" s="352"/>
      <c r="G105" s="352"/>
      <c r="H105" s="352"/>
      <c r="I105" s="352"/>
      <c r="J105" s="352"/>
      <c r="K105" s="352"/>
      <c r="L105" s="352"/>
      <c r="M105" s="352"/>
      <c r="N105" s="352"/>
      <c r="O105" s="543"/>
      <c r="P105" s="543"/>
      <c r="Q105" s="543"/>
      <c r="R105" s="543"/>
      <c r="S105" s="352"/>
      <c r="T105" s="352"/>
      <c r="U105" s="359" t="str">
        <f t="shared" si="8"/>
        <v/>
      </c>
      <c r="V105" s="355" t="str">
        <f t="shared" si="9"/>
        <v/>
      </c>
    </row>
    <row r="106" spans="2:22" ht="35.25" customHeight="1" x14ac:dyDescent="0.2">
      <c r="B106" s="372"/>
      <c r="C106" s="352"/>
      <c r="D106" s="358"/>
      <c r="E106" s="352"/>
      <c r="F106" s="352"/>
      <c r="G106" s="352"/>
      <c r="H106" s="352"/>
      <c r="I106" s="352"/>
      <c r="J106" s="352"/>
      <c r="K106" s="352"/>
      <c r="L106" s="352"/>
      <c r="M106" s="352"/>
      <c r="N106" s="352"/>
      <c r="O106" s="543"/>
      <c r="P106" s="543"/>
      <c r="Q106" s="543"/>
      <c r="R106" s="543"/>
      <c r="S106" s="352"/>
      <c r="T106" s="352"/>
      <c r="U106" s="359" t="str">
        <f t="shared" si="8"/>
        <v/>
      </c>
      <c r="V106" s="355" t="str">
        <f t="shared" si="9"/>
        <v/>
      </c>
    </row>
    <row r="107" spans="2:22" ht="35.25" customHeight="1" x14ac:dyDescent="0.2">
      <c r="B107" s="372"/>
      <c r="C107" s="352"/>
      <c r="D107" s="358"/>
      <c r="E107" s="352"/>
      <c r="F107" s="352"/>
      <c r="G107" s="352"/>
      <c r="H107" s="352"/>
      <c r="I107" s="352"/>
      <c r="J107" s="352"/>
      <c r="K107" s="352"/>
      <c r="L107" s="352"/>
      <c r="M107" s="352"/>
      <c r="N107" s="352"/>
      <c r="O107" s="543"/>
      <c r="P107" s="543"/>
      <c r="Q107" s="543"/>
      <c r="R107" s="543"/>
      <c r="S107" s="352"/>
      <c r="T107" s="352"/>
      <c r="U107" s="359" t="str">
        <f t="shared" si="8"/>
        <v/>
      </c>
      <c r="V107" s="355" t="str">
        <f t="shared" si="9"/>
        <v/>
      </c>
    </row>
    <row r="108" spans="2:22" ht="35.25" customHeight="1" x14ac:dyDescent="0.2">
      <c r="B108" s="372"/>
      <c r="C108" s="352"/>
      <c r="D108" s="358"/>
      <c r="E108" s="352"/>
      <c r="F108" s="352"/>
      <c r="G108" s="352"/>
      <c r="H108" s="352"/>
      <c r="I108" s="352"/>
      <c r="J108" s="352"/>
      <c r="K108" s="352"/>
      <c r="L108" s="352"/>
      <c r="M108" s="352"/>
      <c r="N108" s="352"/>
      <c r="O108" s="543"/>
      <c r="P108" s="543"/>
      <c r="Q108" s="543"/>
      <c r="R108" s="543"/>
      <c r="S108" s="352"/>
      <c r="T108" s="352"/>
      <c r="U108" s="359" t="str">
        <f t="shared" ref="U108:U138" si="10">IF(S108="","",IF(T108="","",S108-SUM((S108*SUM(V110*VLOOKUP(N108,$AB$6:$AD$45,3,0)))+S108*SUM(VLOOKUP(N108,$AB$6:$AD$45,2,0)))))</f>
        <v/>
      </c>
      <c r="V108" s="355" t="str">
        <f t="shared" si="9"/>
        <v/>
      </c>
    </row>
    <row r="109" spans="2:22" ht="35.25" customHeight="1" x14ac:dyDescent="0.2">
      <c r="B109" s="372"/>
      <c r="C109" s="352"/>
      <c r="D109" s="358"/>
      <c r="E109" s="352"/>
      <c r="F109" s="352"/>
      <c r="G109" s="352"/>
      <c r="H109" s="352"/>
      <c r="I109" s="352"/>
      <c r="J109" s="352"/>
      <c r="K109" s="352"/>
      <c r="L109" s="352"/>
      <c r="M109" s="352"/>
      <c r="N109" s="352"/>
      <c r="O109" s="543"/>
      <c r="P109" s="543"/>
      <c r="Q109" s="543"/>
      <c r="R109" s="543"/>
      <c r="S109" s="352"/>
      <c r="T109" s="352"/>
      <c r="U109" s="359" t="str">
        <f t="shared" si="10"/>
        <v/>
      </c>
      <c r="V109" s="355" t="str">
        <f t="shared" si="9"/>
        <v/>
      </c>
    </row>
    <row r="110" spans="2:22" ht="35.25" customHeight="1" x14ac:dyDescent="0.2">
      <c r="B110" s="372"/>
      <c r="C110" s="352"/>
      <c r="D110" s="358"/>
      <c r="E110" s="352"/>
      <c r="F110" s="352"/>
      <c r="G110" s="352"/>
      <c r="H110" s="352"/>
      <c r="I110" s="352"/>
      <c r="J110" s="352"/>
      <c r="K110" s="352"/>
      <c r="L110" s="352"/>
      <c r="M110" s="352"/>
      <c r="N110" s="352"/>
      <c r="O110" s="543"/>
      <c r="P110" s="543"/>
      <c r="Q110" s="543"/>
      <c r="R110" s="543"/>
      <c r="S110" s="352"/>
      <c r="T110" s="352"/>
      <c r="U110" s="359" t="str">
        <f t="shared" si="10"/>
        <v/>
      </c>
      <c r="V110" s="355" t="str">
        <f t="shared" si="9"/>
        <v/>
      </c>
    </row>
    <row r="111" spans="2:22" ht="35.25" customHeight="1" x14ac:dyDescent="0.2">
      <c r="B111" s="372"/>
      <c r="C111" s="352"/>
      <c r="D111" s="358"/>
      <c r="E111" s="352"/>
      <c r="F111" s="352"/>
      <c r="G111" s="352"/>
      <c r="H111" s="352"/>
      <c r="I111" s="352"/>
      <c r="J111" s="352"/>
      <c r="K111" s="352"/>
      <c r="L111" s="352"/>
      <c r="M111" s="352"/>
      <c r="N111" s="352"/>
      <c r="O111" s="543"/>
      <c r="P111" s="543"/>
      <c r="Q111" s="543"/>
      <c r="R111" s="543"/>
      <c r="S111" s="352"/>
      <c r="T111" s="352"/>
      <c r="U111" s="359" t="str">
        <f t="shared" si="10"/>
        <v/>
      </c>
      <c r="V111" s="355" t="str">
        <f t="shared" si="9"/>
        <v/>
      </c>
    </row>
    <row r="112" spans="2:22" ht="35.25" customHeight="1" x14ac:dyDescent="0.2">
      <c r="B112" s="372"/>
      <c r="C112" s="352"/>
      <c r="D112" s="358"/>
      <c r="E112" s="352"/>
      <c r="F112" s="352"/>
      <c r="G112" s="352"/>
      <c r="H112" s="352"/>
      <c r="I112" s="352"/>
      <c r="J112" s="352"/>
      <c r="K112" s="352"/>
      <c r="L112" s="352"/>
      <c r="M112" s="352"/>
      <c r="N112" s="352"/>
      <c r="O112" s="543"/>
      <c r="P112" s="543"/>
      <c r="Q112" s="543"/>
      <c r="R112" s="543"/>
      <c r="S112" s="352"/>
      <c r="T112" s="352"/>
      <c r="U112" s="359" t="str">
        <f t="shared" si="10"/>
        <v/>
      </c>
      <c r="V112" s="355" t="str">
        <f t="shared" si="9"/>
        <v/>
      </c>
    </row>
    <row r="113" spans="2:22" ht="35.25" customHeight="1" x14ac:dyDescent="0.2">
      <c r="B113" s="372"/>
      <c r="C113" s="352"/>
      <c r="D113" s="358"/>
      <c r="E113" s="352"/>
      <c r="F113" s="352"/>
      <c r="G113" s="352"/>
      <c r="H113" s="352"/>
      <c r="I113" s="352"/>
      <c r="J113" s="352"/>
      <c r="K113" s="352"/>
      <c r="L113" s="352"/>
      <c r="M113" s="352"/>
      <c r="N113" s="352"/>
      <c r="O113" s="543"/>
      <c r="P113" s="543"/>
      <c r="Q113" s="543"/>
      <c r="R113" s="543"/>
      <c r="S113" s="352"/>
      <c r="T113" s="352"/>
      <c r="U113" s="359" t="str">
        <f t="shared" si="10"/>
        <v/>
      </c>
      <c r="V113" s="355" t="str">
        <f t="shared" si="9"/>
        <v/>
      </c>
    </row>
    <row r="114" spans="2:22" ht="35.25" customHeight="1" x14ac:dyDescent="0.2">
      <c r="B114" s="372"/>
      <c r="C114" s="352"/>
      <c r="D114" s="358"/>
      <c r="E114" s="352"/>
      <c r="F114" s="352"/>
      <c r="G114" s="352"/>
      <c r="H114" s="352"/>
      <c r="I114" s="352"/>
      <c r="J114" s="352"/>
      <c r="K114" s="352"/>
      <c r="L114" s="352"/>
      <c r="M114" s="352"/>
      <c r="N114" s="352"/>
      <c r="O114" s="543"/>
      <c r="P114" s="543"/>
      <c r="Q114" s="543"/>
      <c r="R114" s="543"/>
      <c r="S114" s="352"/>
      <c r="T114" s="352"/>
      <c r="U114" s="359" t="str">
        <f t="shared" si="10"/>
        <v/>
      </c>
      <c r="V114" s="355" t="str">
        <f t="shared" si="9"/>
        <v/>
      </c>
    </row>
    <row r="115" spans="2:22" ht="35.25" customHeight="1" x14ac:dyDescent="0.2">
      <c r="B115" s="372"/>
      <c r="C115" s="352"/>
      <c r="D115" s="358"/>
      <c r="E115" s="352"/>
      <c r="F115" s="352"/>
      <c r="G115" s="352"/>
      <c r="H115" s="352"/>
      <c r="I115" s="352"/>
      <c r="J115" s="352"/>
      <c r="K115" s="352"/>
      <c r="L115" s="352"/>
      <c r="M115" s="352"/>
      <c r="N115" s="352"/>
      <c r="O115" s="543"/>
      <c r="P115" s="543"/>
      <c r="Q115" s="543"/>
      <c r="R115" s="543"/>
      <c r="S115" s="352"/>
      <c r="T115" s="352"/>
      <c r="U115" s="359" t="str">
        <f t="shared" si="10"/>
        <v/>
      </c>
      <c r="V115" s="355" t="str">
        <f t="shared" si="9"/>
        <v/>
      </c>
    </row>
    <row r="116" spans="2:22" ht="35.25" customHeight="1" x14ac:dyDescent="0.2">
      <c r="B116" s="372"/>
      <c r="C116" s="352"/>
      <c r="D116" s="358"/>
      <c r="E116" s="352"/>
      <c r="F116" s="352"/>
      <c r="G116" s="352"/>
      <c r="H116" s="352"/>
      <c r="I116" s="352"/>
      <c r="J116" s="352"/>
      <c r="K116" s="352"/>
      <c r="L116" s="352"/>
      <c r="M116" s="352"/>
      <c r="N116" s="352"/>
      <c r="O116" s="543"/>
      <c r="P116" s="543"/>
      <c r="Q116" s="543"/>
      <c r="R116" s="543"/>
      <c r="S116" s="352"/>
      <c r="T116" s="352"/>
      <c r="U116" s="359" t="str">
        <f t="shared" si="10"/>
        <v/>
      </c>
      <c r="V116" s="355" t="str">
        <f t="shared" si="9"/>
        <v/>
      </c>
    </row>
    <row r="117" spans="2:22" ht="35.25" customHeight="1" x14ac:dyDescent="0.2">
      <c r="B117" s="372"/>
      <c r="C117" s="352"/>
      <c r="D117" s="358"/>
      <c r="E117" s="352"/>
      <c r="F117" s="352"/>
      <c r="G117" s="352"/>
      <c r="H117" s="352"/>
      <c r="I117" s="352"/>
      <c r="J117" s="352"/>
      <c r="K117" s="352"/>
      <c r="L117" s="352"/>
      <c r="M117" s="352"/>
      <c r="N117" s="352"/>
      <c r="O117" s="543"/>
      <c r="P117" s="543"/>
      <c r="Q117" s="543"/>
      <c r="R117" s="543"/>
      <c r="S117" s="352"/>
      <c r="T117" s="352"/>
      <c r="U117" s="359" t="str">
        <f t="shared" si="10"/>
        <v/>
      </c>
      <c r="V117" s="355" t="str">
        <f t="shared" si="9"/>
        <v/>
      </c>
    </row>
    <row r="118" spans="2:22" ht="35.25" customHeight="1" x14ac:dyDescent="0.2">
      <c r="B118" s="372"/>
      <c r="C118" s="352"/>
      <c r="D118" s="358"/>
      <c r="E118" s="352"/>
      <c r="F118" s="352"/>
      <c r="G118" s="352"/>
      <c r="H118" s="352"/>
      <c r="I118" s="352"/>
      <c r="J118" s="352"/>
      <c r="K118" s="352"/>
      <c r="L118" s="352"/>
      <c r="M118" s="352"/>
      <c r="N118" s="352"/>
      <c r="O118" s="543"/>
      <c r="P118" s="543"/>
      <c r="Q118" s="543"/>
      <c r="R118" s="543"/>
      <c r="S118" s="352"/>
      <c r="T118" s="352"/>
      <c r="U118" s="359" t="str">
        <f t="shared" si="10"/>
        <v/>
      </c>
      <c r="V118" s="355" t="str">
        <f t="shared" si="9"/>
        <v/>
      </c>
    </row>
    <row r="119" spans="2:22" ht="35.25" customHeight="1" x14ac:dyDescent="0.2">
      <c r="B119" s="372"/>
      <c r="C119" s="352"/>
      <c r="D119" s="358"/>
      <c r="E119" s="352"/>
      <c r="F119" s="352"/>
      <c r="G119" s="352"/>
      <c r="H119" s="352"/>
      <c r="I119" s="352"/>
      <c r="J119" s="352"/>
      <c r="K119" s="352"/>
      <c r="L119" s="352"/>
      <c r="M119" s="352"/>
      <c r="N119" s="352"/>
      <c r="O119" s="543"/>
      <c r="P119" s="543"/>
      <c r="Q119" s="543"/>
      <c r="R119" s="543"/>
      <c r="S119" s="352"/>
      <c r="T119" s="352"/>
      <c r="U119" s="359" t="str">
        <f t="shared" si="10"/>
        <v/>
      </c>
      <c r="V119" s="355" t="str">
        <f t="shared" si="9"/>
        <v/>
      </c>
    </row>
    <row r="120" spans="2:22" ht="35.25" customHeight="1" x14ac:dyDescent="0.2">
      <c r="B120" s="372"/>
      <c r="C120" s="352"/>
      <c r="D120" s="358"/>
      <c r="E120" s="352"/>
      <c r="F120" s="352"/>
      <c r="G120" s="352"/>
      <c r="H120" s="352"/>
      <c r="I120" s="352"/>
      <c r="J120" s="352"/>
      <c r="K120" s="352"/>
      <c r="L120" s="352"/>
      <c r="M120" s="352"/>
      <c r="N120" s="352"/>
      <c r="O120" s="543"/>
      <c r="P120" s="543"/>
      <c r="Q120" s="543"/>
      <c r="R120" s="543"/>
      <c r="S120" s="352"/>
      <c r="T120" s="352"/>
      <c r="U120" s="359" t="str">
        <f t="shared" si="10"/>
        <v/>
      </c>
      <c r="V120" s="355" t="str">
        <f t="shared" si="9"/>
        <v/>
      </c>
    </row>
    <row r="121" spans="2:22" ht="35.25" customHeight="1" x14ac:dyDescent="0.2">
      <c r="B121" s="372"/>
      <c r="C121" s="352"/>
      <c r="D121" s="358"/>
      <c r="E121" s="352"/>
      <c r="F121" s="352"/>
      <c r="G121" s="352"/>
      <c r="H121" s="352"/>
      <c r="I121" s="352"/>
      <c r="J121" s="352"/>
      <c r="K121" s="352"/>
      <c r="L121" s="352"/>
      <c r="M121" s="352"/>
      <c r="N121" s="352"/>
      <c r="O121" s="543"/>
      <c r="P121" s="543"/>
      <c r="Q121" s="543"/>
      <c r="R121" s="543"/>
      <c r="S121" s="352"/>
      <c r="T121" s="352"/>
      <c r="U121" s="359" t="str">
        <f t="shared" si="10"/>
        <v/>
      </c>
      <c r="V121" s="355" t="str">
        <f t="shared" si="9"/>
        <v/>
      </c>
    </row>
    <row r="122" spans="2:22" ht="35.25" customHeight="1" x14ac:dyDescent="0.2">
      <c r="B122" s="372"/>
      <c r="C122" s="352"/>
      <c r="D122" s="358"/>
      <c r="E122" s="352"/>
      <c r="F122" s="352"/>
      <c r="G122" s="352"/>
      <c r="H122" s="352"/>
      <c r="I122" s="352"/>
      <c r="J122" s="352"/>
      <c r="K122" s="352"/>
      <c r="L122" s="352"/>
      <c r="M122" s="352"/>
      <c r="N122" s="352"/>
      <c r="O122" s="543"/>
      <c r="P122" s="543"/>
      <c r="Q122" s="543"/>
      <c r="R122" s="543"/>
      <c r="S122" s="352"/>
      <c r="T122" s="352"/>
      <c r="U122" s="359" t="str">
        <f t="shared" si="10"/>
        <v/>
      </c>
      <c r="V122" s="355" t="str">
        <f t="shared" si="9"/>
        <v/>
      </c>
    </row>
    <row r="123" spans="2:22" ht="35.25" customHeight="1" x14ac:dyDescent="0.2">
      <c r="B123" s="372"/>
      <c r="C123" s="352"/>
      <c r="D123" s="358"/>
      <c r="E123" s="352"/>
      <c r="F123" s="352"/>
      <c r="G123" s="352"/>
      <c r="H123" s="352"/>
      <c r="I123" s="352"/>
      <c r="J123" s="352"/>
      <c r="K123" s="352"/>
      <c r="L123" s="352"/>
      <c r="M123" s="352"/>
      <c r="N123" s="352"/>
      <c r="O123" s="543"/>
      <c r="P123" s="543"/>
      <c r="Q123" s="543"/>
      <c r="R123" s="543"/>
      <c r="S123" s="352"/>
      <c r="T123" s="352"/>
      <c r="U123" s="359" t="str">
        <f t="shared" si="10"/>
        <v/>
      </c>
      <c r="V123" s="355" t="str">
        <f t="shared" si="9"/>
        <v/>
      </c>
    </row>
    <row r="124" spans="2:22" ht="35.25" customHeight="1" x14ac:dyDescent="0.2">
      <c r="B124" s="372"/>
      <c r="C124" s="352"/>
      <c r="D124" s="358"/>
      <c r="E124" s="352"/>
      <c r="F124" s="352"/>
      <c r="G124" s="352"/>
      <c r="H124" s="352"/>
      <c r="I124" s="352"/>
      <c r="J124" s="352"/>
      <c r="K124" s="352"/>
      <c r="L124" s="352"/>
      <c r="M124" s="352"/>
      <c r="N124" s="352"/>
      <c r="O124" s="543"/>
      <c r="P124" s="543"/>
      <c r="Q124" s="543"/>
      <c r="R124" s="543"/>
      <c r="S124" s="352"/>
      <c r="T124" s="352"/>
      <c r="U124" s="359" t="str">
        <f t="shared" si="10"/>
        <v/>
      </c>
      <c r="V124" s="355" t="str">
        <f t="shared" si="9"/>
        <v/>
      </c>
    </row>
    <row r="125" spans="2:22" ht="35.25" customHeight="1" x14ac:dyDescent="0.2">
      <c r="B125" s="372"/>
      <c r="C125" s="352"/>
      <c r="D125" s="358"/>
      <c r="E125" s="352"/>
      <c r="F125" s="352"/>
      <c r="G125" s="352"/>
      <c r="H125" s="352"/>
      <c r="I125" s="352"/>
      <c r="J125" s="352"/>
      <c r="K125" s="352"/>
      <c r="L125" s="352"/>
      <c r="M125" s="352"/>
      <c r="N125" s="352"/>
      <c r="O125" s="543"/>
      <c r="P125" s="543"/>
      <c r="Q125" s="543"/>
      <c r="R125" s="543"/>
      <c r="S125" s="352"/>
      <c r="T125" s="352"/>
      <c r="U125" s="359" t="str">
        <f t="shared" si="10"/>
        <v/>
      </c>
      <c r="V125" s="355" t="str">
        <f t="shared" si="9"/>
        <v/>
      </c>
    </row>
    <row r="126" spans="2:22" ht="35.25" customHeight="1" x14ac:dyDescent="0.2">
      <c r="B126" s="372"/>
      <c r="C126" s="352"/>
      <c r="D126" s="358"/>
      <c r="E126" s="352"/>
      <c r="F126" s="352"/>
      <c r="G126" s="352"/>
      <c r="H126" s="352"/>
      <c r="I126" s="352"/>
      <c r="J126" s="352"/>
      <c r="K126" s="352"/>
      <c r="L126" s="352"/>
      <c r="M126" s="352"/>
      <c r="N126" s="352"/>
      <c r="O126" s="543"/>
      <c r="P126" s="543"/>
      <c r="Q126" s="543"/>
      <c r="R126" s="543"/>
      <c r="S126" s="352"/>
      <c r="T126" s="352"/>
      <c r="U126" s="359" t="str">
        <f t="shared" si="10"/>
        <v/>
      </c>
      <c r="V126" s="355" t="str">
        <f t="shared" si="9"/>
        <v/>
      </c>
    </row>
    <row r="127" spans="2:22" ht="35.25" customHeight="1" x14ac:dyDescent="0.2">
      <c r="B127" s="372"/>
      <c r="C127" s="352"/>
      <c r="D127" s="358"/>
      <c r="E127" s="352"/>
      <c r="F127" s="352"/>
      <c r="G127" s="352"/>
      <c r="H127" s="352"/>
      <c r="I127" s="352"/>
      <c r="J127" s="352"/>
      <c r="K127" s="352"/>
      <c r="L127" s="352"/>
      <c r="M127" s="352"/>
      <c r="N127" s="352"/>
      <c r="O127" s="543"/>
      <c r="P127" s="543"/>
      <c r="Q127" s="543"/>
      <c r="R127" s="543"/>
      <c r="S127" s="352"/>
      <c r="T127" s="352"/>
      <c r="U127" s="359" t="str">
        <f t="shared" si="10"/>
        <v/>
      </c>
      <c r="V127" s="355" t="str">
        <f t="shared" si="9"/>
        <v/>
      </c>
    </row>
    <row r="128" spans="2:22" ht="35.25" customHeight="1" x14ac:dyDescent="0.2">
      <c r="B128" s="372"/>
      <c r="C128" s="352"/>
      <c r="D128" s="358"/>
      <c r="E128" s="352"/>
      <c r="F128" s="352"/>
      <c r="G128" s="352"/>
      <c r="H128" s="352"/>
      <c r="I128" s="352"/>
      <c r="J128" s="352"/>
      <c r="K128" s="352"/>
      <c r="L128" s="352"/>
      <c r="M128" s="352"/>
      <c r="N128" s="352"/>
      <c r="O128" s="543"/>
      <c r="P128" s="543"/>
      <c r="Q128" s="543"/>
      <c r="R128" s="543"/>
      <c r="S128" s="352"/>
      <c r="T128" s="352"/>
      <c r="U128" s="359" t="str">
        <f t="shared" si="10"/>
        <v/>
      </c>
      <c r="V128" s="355" t="str">
        <f t="shared" si="9"/>
        <v/>
      </c>
    </row>
    <row r="129" spans="2:22" ht="35.25" customHeight="1" x14ac:dyDescent="0.2">
      <c r="B129" s="372"/>
      <c r="C129" s="352"/>
      <c r="D129" s="358"/>
      <c r="E129" s="352"/>
      <c r="F129" s="352"/>
      <c r="G129" s="352"/>
      <c r="H129" s="352"/>
      <c r="I129" s="352"/>
      <c r="J129" s="352"/>
      <c r="K129" s="352"/>
      <c r="L129" s="352"/>
      <c r="M129" s="352"/>
      <c r="N129" s="352"/>
      <c r="O129" s="543"/>
      <c r="P129" s="543"/>
      <c r="Q129" s="543"/>
      <c r="R129" s="543"/>
      <c r="S129" s="352"/>
      <c r="T129" s="352"/>
      <c r="U129" s="359" t="str">
        <f t="shared" si="10"/>
        <v/>
      </c>
      <c r="V129" s="355" t="str">
        <f t="shared" si="9"/>
        <v/>
      </c>
    </row>
    <row r="130" spans="2:22" ht="35.25" customHeight="1" x14ac:dyDescent="0.2">
      <c r="B130" s="372"/>
      <c r="C130" s="352"/>
      <c r="D130" s="358"/>
      <c r="E130" s="352"/>
      <c r="F130" s="352"/>
      <c r="G130" s="352"/>
      <c r="H130" s="352"/>
      <c r="I130" s="352"/>
      <c r="J130" s="352"/>
      <c r="K130" s="352"/>
      <c r="L130" s="352"/>
      <c r="M130" s="352"/>
      <c r="N130" s="352"/>
      <c r="O130" s="543"/>
      <c r="P130" s="543"/>
      <c r="Q130" s="543"/>
      <c r="R130" s="543"/>
      <c r="S130" s="352"/>
      <c r="T130" s="352"/>
      <c r="U130" s="359" t="str">
        <f t="shared" si="10"/>
        <v/>
      </c>
      <c r="V130" s="355" t="str">
        <f t="shared" si="9"/>
        <v/>
      </c>
    </row>
    <row r="131" spans="2:22" ht="35.25" customHeight="1" x14ac:dyDescent="0.2">
      <c r="B131" s="372"/>
      <c r="C131" s="352"/>
      <c r="D131" s="358"/>
      <c r="E131" s="352"/>
      <c r="F131" s="352"/>
      <c r="G131" s="352"/>
      <c r="H131" s="352"/>
      <c r="I131" s="352"/>
      <c r="J131" s="352"/>
      <c r="K131" s="352"/>
      <c r="L131" s="352"/>
      <c r="M131" s="352"/>
      <c r="N131" s="352"/>
      <c r="O131" s="543"/>
      <c r="P131" s="543"/>
      <c r="Q131" s="543"/>
      <c r="R131" s="543"/>
      <c r="S131" s="352"/>
      <c r="T131" s="352"/>
      <c r="U131" s="359" t="str">
        <f t="shared" si="10"/>
        <v/>
      </c>
      <c r="V131" s="355" t="str">
        <f t="shared" si="9"/>
        <v/>
      </c>
    </row>
    <row r="132" spans="2:22" ht="35.25" customHeight="1" x14ac:dyDescent="0.2">
      <c r="B132" s="372"/>
      <c r="C132" s="352"/>
      <c r="D132" s="358"/>
      <c r="E132" s="352"/>
      <c r="F132" s="352"/>
      <c r="G132" s="352"/>
      <c r="H132" s="352"/>
      <c r="I132" s="352"/>
      <c r="J132" s="352"/>
      <c r="K132" s="352"/>
      <c r="L132" s="352"/>
      <c r="M132" s="352"/>
      <c r="N132" s="352"/>
      <c r="O132" s="543"/>
      <c r="P132" s="543"/>
      <c r="Q132" s="543"/>
      <c r="R132" s="543"/>
      <c r="S132" s="352"/>
      <c r="T132" s="352"/>
      <c r="U132" s="359" t="str">
        <f t="shared" si="10"/>
        <v/>
      </c>
      <c r="V132" s="355" t="str">
        <f t="shared" si="9"/>
        <v/>
      </c>
    </row>
    <row r="133" spans="2:22" ht="35.25" customHeight="1" x14ac:dyDescent="0.2">
      <c r="B133" s="372"/>
      <c r="C133" s="352"/>
      <c r="D133" s="358"/>
      <c r="E133" s="352"/>
      <c r="F133" s="352"/>
      <c r="G133" s="352"/>
      <c r="H133" s="352"/>
      <c r="I133" s="352"/>
      <c r="J133" s="352"/>
      <c r="K133" s="352"/>
      <c r="L133" s="352"/>
      <c r="M133" s="352"/>
      <c r="N133" s="352"/>
      <c r="O133" s="543"/>
      <c r="P133" s="543"/>
      <c r="Q133" s="543"/>
      <c r="R133" s="543"/>
      <c r="S133" s="352"/>
      <c r="T133" s="352"/>
      <c r="U133" s="359" t="str">
        <f t="shared" si="10"/>
        <v/>
      </c>
      <c r="V133" s="355" t="str">
        <f t="shared" si="9"/>
        <v/>
      </c>
    </row>
    <row r="134" spans="2:22" ht="35.25" customHeight="1" x14ac:dyDescent="0.2">
      <c r="B134" s="372"/>
      <c r="C134" s="352"/>
      <c r="D134" s="358"/>
      <c r="E134" s="352"/>
      <c r="F134" s="352"/>
      <c r="G134" s="352"/>
      <c r="H134" s="352"/>
      <c r="I134" s="352"/>
      <c r="J134" s="352"/>
      <c r="K134" s="352"/>
      <c r="L134" s="352"/>
      <c r="M134" s="352"/>
      <c r="N134" s="352"/>
      <c r="O134" s="543"/>
      <c r="P134" s="543"/>
      <c r="Q134" s="543"/>
      <c r="R134" s="543"/>
      <c r="S134" s="352"/>
      <c r="T134" s="352"/>
      <c r="U134" s="359" t="str">
        <f t="shared" si="10"/>
        <v/>
      </c>
      <c r="V134" s="355" t="str">
        <f t="shared" si="9"/>
        <v/>
      </c>
    </row>
    <row r="135" spans="2:22" ht="35.25" customHeight="1" x14ac:dyDescent="0.2">
      <c r="B135" s="372"/>
      <c r="C135" s="352"/>
      <c r="D135" s="358"/>
      <c r="E135" s="352"/>
      <c r="F135" s="352"/>
      <c r="G135" s="352"/>
      <c r="H135" s="352"/>
      <c r="I135" s="352"/>
      <c r="J135" s="352"/>
      <c r="K135" s="352"/>
      <c r="L135" s="352"/>
      <c r="M135" s="352"/>
      <c r="N135" s="352"/>
      <c r="O135" s="543"/>
      <c r="P135" s="543"/>
      <c r="Q135" s="543"/>
      <c r="R135" s="543"/>
      <c r="S135" s="352"/>
      <c r="T135" s="352"/>
      <c r="U135" s="359" t="str">
        <f t="shared" si="10"/>
        <v/>
      </c>
      <c r="V135" s="355" t="str">
        <f t="shared" si="9"/>
        <v/>
      </c>
    </row>
    <row r="136" spans="2:22" ht="35.25" customHeight="1" x14ac:dyDescent="0.2">
      <c r="B136" s="372"/>
      <c r="C136" s="352"/>
      <c r="D136" s="358"/>
      <c r="E136" s="352"/>
      <c r="F136" s="352"/>
      <c r="G136" s="352"/>
      <c r="H136" s="352"/>
      <c r="I136" s="352"/>
      <c r="J136" s="352"/>
      <c r="K136" s="352"/>
      <c r="L136" s="352"/>
      <c r="M136" s="352"/>
      <c r="N136" s="352"/>
      <c r="O136" s="543"/>
      <c r="P136" s="543"/>
      <c r="Q136" s="543"/>
      <c r="R136" s="543"/>
      <c r="S136" s="352"/>
      <c r="T136" s="352"/>
      <c r="U136" s="359" t="str">
        <f t="shared" si="10"/>
        <v/>
      </c>
      <c r="V136" s="355" t="str">
        <f t="shared" si="9"/>
        <v/>
      </c>
    </row>
    <row r="137" spans="2:22" ht="35.25" customHeight="1" x14ac:dyDescent="0.2">
      <c r="B137" s="372"/>
      <c r="C137" s="352"/>
      <c r="D137" s="358"/>
      <c r="E137" s="352"/>
      <c r="F137" s="352"/>
      <c r="G137" s="352"/>
      <c r="H137" s="352"/>
      <c r="I137" s="352"/>
      <c r="J137" s="352"/>
      <c r="K137" s="352"/>
      <c r="L137" s="352"/>
      <c r="M137" s="352"/>
      <c r="N137" s="352"/>
      <c r="O137" s="543"/>
      <c r="P137" s="543"/>
      <c r="Q137" s="543"/>
      <c r="R137" s="543"/>
      <c r="S137" s="352"/>
      <c r="T137" s="352"/>
      <c r="U137" s="359" t="str">
        <f t="shared" si="10"/>
        <v/>
      </c>
      <c r="V137" s="355" t="str">
        <f t="shared" si="9"/>
        <v/>
      </c>
    </row>
    <row r="138" spans="2:22" ht="35.25" customHeight="1" x14ac:dyDescent="0.2">
      <c r="B138" s="372"/>
      <c r="C138" s="352"/>
      <c r="D138" s="358"/>
      <c r="E138" s="352"/>
      <c r="F138" s="352"/>
      <c r="G138" s="352"/>
      <c r="H138" s="352"/>
      <c r="I138" s="352"/>
      <c r="J138" s="352"/>
      <c r="K138" s="352"/>
      <c r="L138" s="352"/>
      <c r="M138" s="352"/>
      <c r="N138" s="352"/>
      <c r="O138" s="543"/>
      <c r="P138" s="543"/>
      <c r="Q138" s="543"/>
      <c r="R138" s="543"/>
      <c r="S138" s="352"/>
      <c r="T138" s="352"/>
      <c r="U138" s="359" t="str">
        <f t="shared" si="10"/>
        <v/>
      </c>
      <c r="V138" s="355" t="str">
        <f t="shared" si="9"/>
        <v/>
      </c>
    </row>
    <row r="139" spans="2:22" ht="35.25" customHeight="1" x14ac:dyDescent="0.2">
      <c r="V139" s="355" t="str">
        <f t="shared" si="9"/>
        <v/>
      </c>
    </row>
    <row r="140" spans="2:22" ht="35.25" customHeight="1" x14ac:dyDescent="0.2">
      <c r="V140" s="355" t="str">
        <f t="shared" si="9"/>
        <v/>
      </c>
    </row>
    <row r="141" spans="2:22" ht="35.25" customHeight="1" x14ac:dyDescent="0.2"/>
    <row r="142" spans="2:22" ht="35.25" customHeight="1" x14ac:dyDescent="0.2"/>
    <row r="143" spans="2:22" ht="35.25" customHeight="1" x14ac:dyDescent="0.2"/>
    <row r="144" spans="2:22" ht="35.25" customHeight="1" x14ac:dyDescent="0.2"/>
    <row r="145" ht="35.25" customHeight="1" x14ac:dyDescent="0.2"/>
    <row r="146" ht="35.25" customHeight="1" x14ac:dyDescent="0.2"/>
    <row r="147" ht="35.25" customHeight="1" x14ac:dyDescent="0.2"/>
    <row r="148" ht="35.25" customHeight="1" x14ac:dyDescent="0.2"/>
    <row r="149" ht="35.25" customHeight="1" x14ac:dyDescent="0.2"/>
    <row r="150" ht="35.25" customHeight="1" x14ac:dyDescent="0.2"/>
    <row r="151" ht="35.25" customHeight="1" x14ac:dyDescent="0.2"/>
    <row r="152" ht="35.25" customHeight="1" x14ac:dyDescent="0.2"/>
    <row r="153" ht="35.25" customHeight="1" x14ac:dyDescent="0.2"/>
    <row r="154" ht="35.25" customHeight="1" x14ac:dyDescent="0.2"/>
    <row r="155" ht="35.25" customHeight="1" x14ac:dyDescent="0.2"/>
    <row r="156" ht="35.25" customHeight="1" x14ac:dyDescent="0.2"/>
    <row r="157" ht="35.25" customHeight="1" x14ac:dyDescent="0.2"/>
    <row r="158" ht="35.25" customHeight="1" x14ac:dyDescent="0.2"/>
    <row r="159" ht="35.25" customHeight="1" x14ac:dyDescent="0.2"/>
    <row r="160" ht="35.25" customHeight="1" x14ac:dyDescent="0.2"/>
    <row r="161" ht="35.25" customHeight="1" x14ac:dyDescent="0.2"/>
    <row r="162" ht="35.25" customHeight="1" x14ac:dyDescent="0.2"/>
    <row r="163" ht="35.25" customHeight="1" x14ac:dyDescent="0.2"/>
    <row r="164" ht="35.25" customHeight="1" x14ac:dyDescent="0.2"/>
    <row r="165" ht="35.25" customHeight="1" x14ac:dyDescent="0.2"/>
    <row r="166" ht="35.25" customHeight="1" x14ac:dyDescent="0.2"/>
    <row r="167" ht="35.25" customHeight="1" x14ac:dyDescent="0.2"/>
    <row r="168" ht="35.25" customHeight="1" x14ac:dyDescent="0.2"/>
    <row r="169" ht="35.25" customHeight="1" x14ac:dyDescent="0.2"/>
    <row r="170" ht="35.25" customHeight="1" x14ac:dyDescent="0.2"/>
    <row r="171" ht="35.25" customHeight="1" x14ac:dyDescent="0.2"/>
    <row r="172" ht="35.25" customHeight="1" x14ac:dyDescent="0.2"/>
    <row r="173" ht="35.25" customHeight="1" x14ac:dyDescent="0.2"/>
    <row r="174" ht="35.25" customHeight="1" x14ac:dyDescent="0.2"/>
    <row r="175" ht="35.25" customHeight="1" x14ac:dyDescent="0.2"/>
    <row r="176" ht="35.25" customHeight="1" x14ac:dyDescent="0.2"/>
    <row r="177" ht="35.25" customHeight="1" x14ac:dyDescent="0.2"/>
    <row r="178" ht="35.25" customHeight="1" x14ac:dyDescent="0.2"/>
    <row r="179" ht="35.25" customHeight="1" x14ac:dyDescent="0.2"/>
    <row r="180" ht="35.25" customHeight="1" x14ac:dyDescent="0.2"/>
    <row r="181" ht="35.25" customHeight="1" x14ac:dyDescent="0.2"/>
    <row r="182" ht="35.25" customHeight="1" x14ac:dyDescent="0.2"/>
    <row r="183" ht="35.25" customHeight="1" x14ac:dyDescent="0.2"/>
    <row r="184" ht="35.25" customHeight="1" x14ac:dyDescent="0.2"/>
    <row r="185" ht="35.25" customHeight="1" x14ac:dyDescent="0.2"/>
    <row r="186" ht="35.25" customHeight="1" x14ac:dyDescent="0.2"/>
    <row r="187" ht="35.25" customHeight="1" x14ac:dyDescent="0.2"/>
    <row r="188" ht="35.25" customHeight="1" x14ac:dyDescent="0.2"/>
    <row r="189" ht="35.25" customHeight="1" x14ac:dyDescent="0.2"/>
    <row r="190" ht="35.25" customHeight="1" x14ac:dyDescent="0.2"/>
    <row r="191" ht="35.25" customHeight="1" x14ac:dyDescent="0.2"/>
    <row r="192" ht="35.25" customHeight="1" x14ac:dyDescent="0.2"/>
    <row r="193" ht="35.25" customHeight="1" x14ac:dyDescent="0.2"/>
    <row r="194" ht="35.25" customHeight="1" x14ac:dyDescent="0.2"/>
    <row r="195" ht="35.25" customHeight="1" x14ac:dyDescent="0.2"/>
    <row r="196" ht="35.25" customHeight="1" x14ac:dyDescent="0.2"/>
    <row r="197" ht="35.25" customHeight="1" x14ac:dyDescent="0.2"/>
    <row r="198" ht="35.25" customHeight="1" x14ac:dyDescent="0.2"/>
    <row r="199" ht="35.25" customHeight="1" x14ac:dyDescent="0.2"/>
    <row r="200" ht="35.25" customHeight="1" x14ac:dyDescent="0.2"/>
    <row r="201" ht="35.25" customHeight="1" x14ac:dyDescent="0.2"/>
    <row r="202" ht="35.25" customHeight="1" x14ac:dyDescent="0.2"/>
    <row r="203" ht="35.25" customHeight="1" x14ac:dyDescent="0.2"/>
    <row r="204" ht="35.25" customHeight="1" x14ac:dyDescent="0.2"/>
    <row r="205" ht="35.25" customHeight="1" x14ac:dyDescent="0.2"/>
    <row r="206" ht="35.25" customHeight="1" x14ac:dyDescent="0.2"/>
    <row r="207" ht="35.25" customHeight="1" x14ac:dyDescent="0.2"/>
    <row r="208" ht="35.25" customHeight="1" x14ac:dyDescent="0.2"/>
    <row r="209" ht="35.25" customHeight="1" x14ac:dyDescent="0.2"/>
    <row r="210" ht="35.25" customHeight="1" x14ac:dyDescent="0.2"/>
    <row r="211" ht="35.25" customHeight="1" x14ac:dyDescent="0.2"/>
    <row r="212" ht="35.25" customHeight="1" x14ac:dyDescent="0.2"/>
    <row r="213" ht="35.25" customHeight="1" x14ac:dyDescent="0.2"/>
    <row r="214" ht="35.25" customHeight="1" x14ac:dyDescent="0.2"/>
    <row r="215" ht="35.25" customHeight="1" x14ac:dyDescent="0.2"/>
    <row r="216" ht="35.25" customHeight="1" x14ac:dyDescent="0.2"/>
    <row r="217" ht="35.25" customHeight="1" x14ac:dyDescent="0.2"/>
    <row r="218" ht="35.25" customHeight="1" x14ac:dyDescent="0.2"/>
    <row r="219" ht="35.25" customHeight="1" x14ac:dyDescent="0.2"/>
    <row r="220" ht="35.25" customHeight="1" x14ac:dyDescent="0.2"/>
    <row r="221" ht="35.25" customHeight="1" x14ac:dyDescent="0.2"/>
    <row r="222" ht="35.25" customHeight="1" x14ac:dyDescent="0.2"/>
    <row r="223" ht="35.25" customHeight="1" x14ac:dyDescent="0.2"/>
    <row r="224" ht="35.25" customHeight="1" x14ac:dyDescent="0.2"/>
    <row r="225" ht="35.25" customHeight="1" x14ac:dyDescent="0.2"/>
    <row r="226" ht="35.25" customHeight="1" x14ac:dyDescent="0.2"/>
    <row r="227" ht="35.25" customHeight="1" x14ac:dyDescent="0.2"/>
    <row r="228" ht="35.25" customHeight="1" x14ac:dyDescent="0.2"/>
    <row r="229" ht="35.25" customHeight="1" x14ac:dyDescent="0.2"/>
    <row r="230" ht="35.25" customHeight="1" x14ac:dyDescent="0.2"/>
    <row r="231" ht="35.25" customHeight="1" x14ac:dyDescent="0.2"/>
    <row r="232" ht="35.25" customHeight="1" x14ac:dyDescent="0.2"/>
    <row r="233" ht="35.25" customHeight="1" x14ac:dyDescent="0.2"/>
    <row r="234" ht="35.25" customHeight="1" x14ac:dyDescent="0.2"/>
    <row r="235" ht="35.25" customHeight="1" x14ac:dyDescent="0.2"/>
    <row r="236" ht="35.25" customHeight="1" x14ac:dyDescent="0.2"/>
    <row r="237" ht="35.25" customHeight="1" x14ac:dyDescent="0.2"/>
    <row r="238" ht="35.25" customHeight="1" x14ac:dyDescent="0.2"/>
    <row r="239" ht="35.25" customHeight="1" x14ac:dyDescent="0.2"/>
    <row r="240" ht="35.25" customHeight="1" x14ac:dyDescent="0.2"/>
    <row r="241" ht="35.25" customHeight="1" x14ac:dyDescent="0.2"/>
    <row r="242" ht="35.25" customHeight="1" x14ac:dyDescent="0.2"/>
    <row r="243" ht="35.25" customHeight="1" x14ac:dyDescent="0.2"/>
    <row r="244" ht="35.25" customHeight="1" x14ac:dyDescent="0.2"/>
    <row r="245" ht="35.25" customHeight="1" x14ac:dyDescent="0.2"/>
    <row r="246" ht="35.25" customHeight="1" x14ac:dyDescent="0.2"/>
    <row r="247" ht="35.25" customHeight="1" x14ac:dyDescent="0.2"/>
    <row r="248" ht="35.25" customHeight="1" x14ac:dyDescent="0.2"/>
    <row r="249" ht="35.25" customHeight="1" x14ac:dyDescent="0.2"/>
    <row r="250" ht="35.25" customHeight="1" x14ac:dyDescent="0.2"/>
    <row r="251" ht="35.25" customHeight="1" x14ac:dyDescent="0.2"/>
    <row r="252" ht="35.25" customHeight="1" x14ac:dyDescent="0.2"/>
    <row r="253" ht="35.25" customHeight="1" x14ac:dyDescent="0.2"/>
    <row r="254" ht="35.25" customHeight="1" x14ac:dyDescent="0.2"/>
    <row r="255" ht="35.25" customHeight="1" x14ac:dyDescent="0.2"/>
    <row r="256" ht="35.25" customHeight="1" x14ac:dyDescent="0.2"/>
    <row r="257" ht="35.25" customHeight="1" x14ac:dyDescent="0.2"/>
    <row r="258" ht="35.25" customHeight="1" x14ac:dyDescent="0.2"/>
    <row r="259" ht="35.25" customHeight="1" x14ac:dyDescent="0.2"/>
    <row r="260" ht="35.25" customHeight="1" x14ac:dyDescent="0.2"/>
    <row r="261" ht="35.25" customHeight="1" x14ac:dyDescent="0.2"/>
    <row r="262" ht="35.25" customHeight="1" x14ac:dyDescent="0.2"/>
    <row r="263" ht="35.25" customHeight="1" x14ac:dyDescent="0.2"/>
    <row r="264" ht="35.25" customHeight="1" x14ac:dyDescent="0.2"/>
    <row r="265" ht="35.25" customHeight="1" x14ac:dyDescent="0.2"/>
    <row r="266" ht="35.25" customHeight="1" x14ac:dyDescent="0.2"/>
    <row r="267" ht="35.25" customHeight="1" x14ac:dyDescent="0.2"/>
    <row r="268" ht="35.25" customHeight="1" x14ac:dyDescent="0.2"/>
    <row r="269" ht="35.25" customHeight="1" x14ac:dyDescent="0.2"/>
    <row r="270" ht="35.25" customHeight="1" x14ac:dyDescent="0.2"/>
    <row r="271" ht="35.25" customHeight="1" x14ac:dyDescent="0.2"/>
    <row r="272" ht="35.25" customHeight="1" x14ac:dyDescent="0.2"/>
    <row r="273" ht="35.25" customHeight="1" x14ac:dyDescent="0.2"/>
    <row r="274" ht="35.25" customHeight="1" x14ac:dyDescent="0.2"/>
    <row r="275" ht="35.25" customHeight="1" x14ac:dyDescent="0.2"/>
    <row r="276" ht="35.25" customHeight="1" x14ac:dyDescent="0.2"/>
    <row r="277" ht="35.25" customHeight="1" x14ac:dyDescent="0.2"/>
    <row r="278" ht="35.25" customHeight="1" x14ac:dyDescent="0.2"/>
    <row r="279" ht="35.25" customHeight="1" x14ac:dyDescent="0.2"/>
    <row r="280" ht="35.25" customHeight="1" x14ac:dyDescent="0.2"/>
    <row r="281" ht="35.25" customHeight="1" x14ac:dyDescent="0.2"/>
    <row r="282" ht="35.25" customHeight="1" x14ac:dyDescent="0.2"/>
    <row r="283" ht="35.25" customHeight="1" x14ac:dyDescent="0.2"/>
    <row r="284" ht="35.25" customHeight="1" x14ac:dyDescent="0.2"/>
    <row r="285" ht="35.25" customHeight="1" x14ac:dyDescent="0.2"/>
    <row r="286" ht="35.25" customHeight="1" x14ac:dyDescent="0.2"/>
    <row r="287" ht="35.25" customHeight="1" x14ac:dyDescent="0.2"/>
    <row r="288" ht="35.25" customHeight="1" x14ac:dyDescent="0.2"/>
    <row r="289" ht="35.25" customHeight="1" x14ac:dyDescent="0.2"/>
    <row r="290" ht="35.25" customHeight="1" x14ac:dyDescent="0.2"/>
    <row r="291" ht="35.25" customHeight="1" x14ac:dyDescent="0.2"/>
    <row r="292" ht="35.25" customHeight="1" x14ac:dyDescent="0.2"/>
    <row r="293" ht="35.25" customHeight="1" x14ac:dyDescent="0.2"/>
    <row r="294" ht="35.25" customHeight="1" x14ac:dyDescent="0.2"/>
    <row r="295" ht="35.25" customHeight="1" x14ac:dyDescent="0.2"/>
    <row r="296" ht="35.25" customHeight="1" x14ac:dyDescent="0.2"/>
    <row r="297" ht="35.25" customHeight="1" x14ac:dyDescent="0.2"/>
    <row r="298" ht="35.25" customHeight="1" x14ac:dyDescent="0.2"/>
    <row r="299" ht="35.25" customHeight="1" x14ac:dyDescent="0.2"/>
    <row r="300" ht="35.25" customHeight="1" x14ac:dyDescent="0.2"/>
    <row r="301" ht="35.25" customHeight="1" x14ac:dyDescent="0.2"/>
    <row r="302" ht="35.25" customHeight="1" x14ac:dyDescent="0.2"/>
    <row r="303" ht="35.25" customHeight="1" x14ac:dyDescent="0.2"/>
    <row r="304" ht="35.25" customHeight="1" x14ac:dyDescent="0.2"/>
    <row r="305" ht="35.25" customHeight="1" x14ac:dyDescent="0.2"/>
    <row r="306" ht="35.25" customHeight="1" x14ac:dyDescent="0.2"/>
    <row r="307" ht="35.25" customHeight="1" x14ac:dyDescent="0.2"/>
    <row r="308" ht="35.25" customHeight="1" x14ac:dyDescent="0.2"/>
    <row r="309" ht="35.25" customHeight="1" x14ac:dyDescent="0.2"/>
    <row r="310" ht="35.25" customHeight="1" x14ac:dyDescent="0.2"/>
    <row r="311" ht="35.25" customHeight="1" x14ac:dyDescent="0.2"/>
    <row r="312" ht="35.25" customHeight="1" x14ac:dyDescent="0.2"/>
    <row r="313" ht="35.25" customHeight="1" x14ac:dyDescent="0.2"/>
    <row r="314" ht="35.25" customHeight="1" x14ac:dyDescent="0.2"/>
    <row r="315" ht="35.25" customHeight="1" x14ac:dyDescent="0.2"/>
    <row r="316" ht="35.25" customHeight="1" x14ac:dyDescent="0.2"/>
    <row r="317" ht="35.25" customHeight="1" x14ac:dyDescent="0.2"/>
    <row r="318" ht="35.25" customHeight="1" x14ac:dyDescent="0.2"/>
    <row r="319" ht="35.25" customHeight="1" x14ac:dyDescent="0.2"/>
    <row r="320" ht="35.25" customHeight="1" x14ac:dyDescent="0.2"/>
    <row r="321" ht="35.25" customHeight="1" x14ac:dyDescent="0.2"/>
    <row r="322" ht="35.25" customHeight="1" x14ac:dyDescent="0.2"/>
    <row r="323" ht="35.25" customHeight="1" x14ac:dyDescent="0.2"/>
    <row r="324" ht="35.25" customHeight="1" x14ac:dyDescent="0.2"/>
    <row r="325" ht="35.25" customHeight="1" x14ac:dyDescent="0.2"/>
    <row r="326" ht="35.25" customHeight="1" x14ac:dyDescent="0.2"/>
    <row r="327" ht="35.25" customHeight="1" x14ac:dyDescent="0.2"/>
    <row r="328" ht="35.25" customHeight="1" x14ac:dyDescent="0.2"/>
    <row r="329" ht="35.25" customHeight="1" x14ac:dyDescent="0.2"/>
    <row r="330" ht="35.25" customHeight="1" x14ac:dyDescent="0.2"/>
    <row r="331" ht="35.25" customHeight="1" x14ac:dyDescent="0.2"/>
    <row r="332" ht="35.25" customHeight="1" x14ac:dyDescent="0.2"/>
    <row r="333" ht="35.25" customHeight="1" x14ac:dyDescent="0.2"/>
    <row r="334" ht="35.25" customHeight="1" x14ac:dyDescent="0.2"/>
    <row r="335" ht="35.25" customHeight="1" x14ac:dyDescent="0.2"/>
    <row r="336" ht="35.25" customHeight="1" x14ac:dyDescent="0.2"/>
    <row r="337" ht="35.25" customHeight="1" x14ac:dyDescent="0.2"/>
    <row r="338" ht="35.25" customHeight="1" x14ac:dyDescent="0.2"/>
    <row r="339" ht="35.25" customHeight="1" x14ac:dyDescent="0.2"/>
    <row r="340" ht="35.25" customHeight="1" x14ac:dyDescent="0.2"/>
    <row r="341" ht="35.25" customHeight="1" x14ac:dyDescent="0.2"/>
    <row r="342" ht="35.25" customHeight="1" x14ac:dyDescent="0.2"/>
    <row r="343" ht="35.25" customHeight="1" x14ac:dyDescent="0.2"/>
    <row r="344" ht="35.25" customHeight="1" x14ac:dyDescent="0.2"/>
    <row r="345" ht="35.25" customHeight="1" x14ac:dyDescent="0.2"/>
    <row r="346" ht="35.25" customHeight="1" x14ac:dyDescent="0.2"/>
    <row r="347" ht="35.25" customHeight="1" x14ac:dyDescent="0.2"/>
    <row r="348" ht="35.25" customHeight="1" x14ac:dyDescent="0.2"/>
    <row r="349" ht="35.25" customHeight="1" x14ac:dyDescent="0.2"/>
    <row r="350" ht="35.25" customHeight="1" x14ac:dyDescent="0.2"/>
    <row r="351" ht="35.25" customHeight="1" x14ac:dyDescent="0.2"/>
    <row r="352" ht="35.25" customHeight="1" x14ac:dyDescent="0.2"/>
    <row r="353" ht="35.25" customHeight="1" x14ac:dyDescent="0.2"/>
    <row r="354" ht="35.25" customHeight="1" x14ac:dyDescent="0.2"/>
    <row r="355" ht="35.25" customHeight="1" x14ac:dyDescent="0.2"/>
    <row r="356" ht="35.25" customHeight="1" x14ac:dyDescent="0.2"/>
    <row r="357" ht="35.25" customHeight="1" x14ac:dyDescent="0.2"/>
    <row r="358" ht="35.25" customHeight="1" x14ac:dyDescent="0.2"/>
    <row r="359" ht="35.25" customHeight="1" x14ac:dyDescent="0.2"/>
    <row r="360" ht="35.25" customHeight="1" x14ac:dyDescent="0.2"/>
    <row r="361" ht="35.25" customHeight="1" x14ac:dyDescent="0.2"/>
    <row r="362" ht="35.25" customHeight="1" x14ac:dyDescent="0.2"/>
    <row r="363" ht="35.25" customHeight="1" x14ac:dyDescent="0.2"/>
    <row r="364" ht="35.25" customHeight="1" x14ac:dyDescent="0.2"/>
    <row r="365" ht="35.25" customHeight="1" x14ac:dyDescent="0.2"/>
    <row r="366" ht="35.25" customHeight="1" x14ac:dyDescent="0.2"/>
    <row r="367" ht="35.25" customHeight="1" x14ac:dyDescent="0.2"/>
    <row r="368" ht="35.25" customHeight="1" x14ac:dyDescent="0.2"/>
    <row r="369" ht="35.25" customHeight="1" x14ac:dyDescent="0.2"/>
    <row r="370" ht="35.25" customHeight="1" x14ac:dyDescent="0.2"/>
    <row r="371" ht="35.25" customHeight="1" x14ac:dyDescent="0.2"/>
    <row r="372" ht="35.25" customHeight="1" x14ac:dyDescent="0.2"/>
    <row r="373" ht="35.25" customHeight="1" x14ac:dyDescent="0.2"/>
    <row r="374" ht="35.25" customHeight="1" x14ac:dyDescent="0.2"/>
    <row r="375" ht="35.25" customHeight="1" x14ac:dyDescent="0.2"/>
    <row r="376" ht="35.25" customHeight="1" x14ac:dyDescent="0.2"/>
    <row r="377" ht="35.25" customHeight="1" x14ac:dyDescent="0.2"/>
    <row r="378" ht="35.25" customHeight="1" x14ac:dyDescent="0.2"/>
    <row r="379" ht="35.25" customHeight="1" x14ac:dyDescent="0.2"/>
    <row r="380" ht="35.25" customHeight="1" x14ac:dyDescent="0.2"/>
    <row r="381" ht="35.25" customHeight="1" x14ac:dyDescent="0.2"/>
    <row r="382" ht="35.25" customHeight="1" x14ac:dyDescent="0.2"/>
    <row r="383" ht="35.25" customHeight="1" x14ac:dyDescent="0.2"/>
    <row r="384" ht="35.25" customHeight="1" x14ac:dyDescent="0.2"/>
    <row r="385" ht="35.25" customHeight="1" x14ac:dyDescent="0.2"/>
    <row r="386" ht="35.25" customHeight="1" x14ac:dyDescent="0.2"/>
    <row r="387" ht="35.25" customHeight="1" x14ac:dyDescent="0.2"/>
    <row r="388" ht="35.25" customHeight="1" x14ac:dyDescent="0.2"/>
    <row r="389" ht="35.25" customHeight="1" x14ac:dyDescent="0.2"/>
    <row r="390" ht="35.25" customHeight="1" x14ac:dyDescent="0.2"/>
    <row r="391" ht="35.25" customHeight="1" x14ac:dyDescent="0.2"/>
    <row r="392" ht="35.25" customHeight="1" x14ac:dyDescent="0.2"/>
    <row r="393" ht="35.25" customHeight="1" x14ac:dyDescent="0.2"/>
    <row r="394" ht="35.25" customHeight="1" x14ac:dyDescent="0.2"/>
    <row r="395" ht="35.25" customHeight="1" x14ac:dyDescent="0.2"/>
    <row r="396" ht="35.25" customHeight="1" x14ac:dyDescent="0.2"/>
    <row r="397" ht="35.25" customHeight="1" x14ac:dyDescent="0.2"/>
    <row r="398" ht="35.25" customHeight="1" x14ac:dyDescent="0.2"/>
    <row r="399" ht="35.25" customHeight="1" x14ac:dyDescent="0.2"/>
    <row r="400" ht="35.25" customHeight="1" x14ac:dyDescent="0.2"/>
    <row r="401" ht="35.25" customHeight="1" x14ac:dyDescent="0.2"/>
    <row r="402" ht="35.25" customHeight="1" x14ac:dyDescent="0.2"/>
    <row r="403" ht="35.25" customHeight="1" x14ac:dyDescent="0.2"/>
    <row r="404" ht="35.25" customHeight="1" x14ac:dyDescent="0.2"/>
    <row r="405" ht="35.25" customHeight="1" x14ac:dyDescent="0.2"/>
    <row r="406" ht="35.25" customHeight="1" x14ac:dyDescent="0.2"/>
    <row r="407" ht="35.25" customHeight="1" x14ac:dyDescent="0.2"/>
    <row r="408" ht="35.25" customHeight="1" x14ac:dyDescent="0.2"/>
    <row r="409" ht="35.25" customHeight="1" x14ac:dyDescent="0.2"/>
    <row r="410" ht="35.25" customHeight="1" x14ac:dyDescent="0.2"/>
    <row r="411" ht="35.25" customHeight="1" x14ac:dyDescent="0.2"/>
    <row r="412" ht="35.25" customHeight="1" x14ac:dyDescent="0.2"/>
    <row r="413" ht="35.25" customHeight="1" x14ac:dyDescent="0.2"/>
    <row r="414" ht="35.25" customHeight="1" x14ac:dyDescent="0.2"/>
    <row r="415" ht="35.25" customHeight="1" x14ac:dyDescent="0.2"/>
    <row r="416" ht="35.25" customHeight="1" x14ac:dyDescent="0.2"/>
    <row r="417" ht="35.25" customHeight="1" x14ac:dyDescent="0.2"/>
    <row r="418" ht="35.25" customHeight="1" x14ac:dyDescent="0.2"/>
    <row r="419" ht="35.25" customHeight="1" x14ac:dyDescent="0.2"/>
    <row r="420" ht="35.25" customHeight="1" x14ac:dyDescent="0.2"/>
    <row r="421" ht="35.25" customHeight="1" x14ac:dyDescent="0.2"/>
    <row r="422" ht="35.25" customHeight="1" x14ac:dyDescent="0.2"/>
    <row r="423" ht="35.25" customHeight="1" x14ac:dyDescent="0.2"/>
    <row r="424" ht="35.25" customHeight="1" x14ac:dyDescent="0.2"/>
    <row r="425" ht="35.25" customHeight="1" x14ac:dyDescent="0.2"/>
  </sheetData>
  <mergeCells count="150">
    <mergeCell ref="O138:R138"/>
    <mergeCell ref="O133:R133"/>
    <mergeCell ref="O134:R134"/>
    <mergeCell ref="O135:R135"/>
    <mergeCell ref="O136:R136"/>
    <mergeCell ref="O137:R137"/>
    <mergeCell ref="O128:R128"/>
    <mergeCell ref="O129:R129"/>
    <mergeCell ref="O130:R130"/>
    <mergeCell ref="O131:R131"/>
    <mergeCell ref="O132:R132"/>
    <mergeCell ref="O123:R123"/>
    <mergeCell ref="O124:R124"/>
    <mergeCell ref="O125:R125"/>
    <mergeCell ref="O126:R126"/>
    <mergeCell ref="O127:R127"/>
    <mergeCell ref="O118:R118"/>
    <mergeCell ref="O119:R119"/>
    <mergeCell ref="O120:R120"/>
    <mergeCell ref="O121:R121"/>
    <mergeCell ref="O122:R122"/>
    <mergeCell ref="O113:R113"/>
    <mergeCell ref="O114:R114"/>
    <mergeCell ref="O115:R115"/>
    <mergeCell ref="O116:R116"/>
    <mergeCell ref="O117:R117"/>
    <mergeCell ref="O108:R108"/>
    <mergeCell ref="O109:R109"/>
    <mergeCell ref="O110:R110"/>
    <mergeCell ref="O111:R111"/>
    <mergeCell ref="O112:R112"/>
    <mergeCell ref="O103:R103"/>
    <mergeCell ref="O104:R104"/>
    <mergeCell ref="O105:R105"/>
    <mergeCell ref="O106:R106"/>
    <mergeCell ref="O107:R107"/>
    <mergeCell ref="O98:R98"/>
    <mergeCell ref="O99:R99"/>
    <mergeCell ref="O100:R100"/>
    <mergeCell ref="O101:R101"/>
    <mergeCell ref="O102:R102"/>
    <mergeCell ref="O93:R93"/>
    <mergeCell ref="O94:R94"/>
    <mergeCell ref="O95:R95"/>
    <mergeCell ref="O96:R96"/>
    <mergeCell ref="O97:R97"/>
    <mergeCell ref="O88:R88"/>
    <mergeCell ref="O89:R89"/>
    <mergeCell ref="O90:R90"/>
    <mergeCell ref="O91:R91"/>
    <mergeCell ref="O92:R92"/>
    <mergeCell ref="O83:R83"/>
    <mergeCell ref="O84:R84"/>
    <mergeCell ref="O85:R85"/>
    <mergeCell ref="O86:R86"/>
    <mergeCell ref="O87:R87"/>
    <mergeCell ref="O78:R78"/>
    <mergeCell ref="O79:R79"/>
    <mergeCell ref="O80:R80"/>
    <mergeCell ref="O81:R81"/>
    <mergeCell ref="O82:R82"/>
    <mergeCell ref="O73:R73"/>
    <mergeCell ref="O74:R74"/>
    <mergeCell ref="O75:R75"/>
    <mergeCell ref="O76:R76"/>
    <mergeCell ref="O77:R77"/>
    <mergeCell ref="O68:R68"/>
    <mergeCell ref="O69:R69"/>
    <mergeCell ref="O70:R70"/>
    <mergeCell ref="O71:R71"/>
    <mergeCell ref="O72:R72"/>
    <mergeCell ref="O63:R63"/>
    <mergeCell ref="O64:R64"/>
    <mergeCell ref="O65:R65"/>
    <mergeCell ref="O66:R66"/>
    <mergeCell ref="O67:R67"/>
    <mergeCell ref="O58:R58"/>
    <mergeCell ref="O59:R59"/>
    <mergeCell ref="O60:R60"/>
    <mergeCell ref="O61:R61"/>
    <mergeCell ref="O62:R62"/>
    <mergeCell ref="O53:R53"/>
    <mergeCell ref="O54:R54"/>
    <mergeCell ref="O55:R55"/>
    <mergeCell ref="O56:R56"/>
    <mergeCell ref="O57:R57"/>
    <mergeCell ref="O48:R48"/>
    <mergeCell ref="O49:R49"/>
    <mergeCell ref="O50:R50"/>
    <mergeCell ref="O51:R51"/>
    <mergeCell ref="O52:R52"/>
    <mergeCell ref="O43:R43"/>
    <mergeCell ref="O44:R44"/>
    <mergeCell ref="O45:R45"/>
    <mergeCell ref="O46:R46"/>
    <mergeCell ref="O47:R47"/>
    <mergeCell ref="O38:R38"/>
    <mergeCell ref="O39:R39"/>
    <mergeCell ref="O40:R40"/>
    <mergeCell ref="O41:R41"/>
    <mergeCell ref="O42:R42"/>
    <mergeCell ref="O33:R33"/>
    <mergeCell ref="O34:R34"/>
    <mergeCell ref="O35:R35"/>
    <mergeCell ref="O36:R36"/>
    <mergeCell ref="O37:R37"/>
    <mergeCell ref="O28:R28"/>
    <mergeCell ref="O29:R29"/>
    <mergeCell ref="O30:R30"/>
    <mergeCell ref="O31:R31"/>
    <mergeCell ref="O32:R32"/>
    <mergeCell ref="O23:R23"/>
    <mergeCell ref="O24:R24"/>
    <mergeCell ref="O25:R25"/>
    <mergeCell ref="O26:R26"/>
    <mergeCell ref="O27:R27"/>
    <mergeCell ref="O18:R18"/>
    <mergeCell ref="O19:R19"/>
    <mergeCell ref="O20:R20"/>
    <mergeCell ref="O21:R21"/>
    <mergeCell ref="O22:R22"/>
    <mergeCell ref="O13:R13"/>
    <mergeCell ref="O16:R16"/>
    <mergeCell ref="O17:R17"/>
    <mergeCell ref="O6:R6"/>
    <mergeCell ref="O7:R7"/>
    <mergeCell ref="O8:R9"/>
    <mergeCell ref="O12:R12"/>
    <mergeCell ref="O14:R15"/>
    <mergeCell ref="O10:R10"/>
    <mergeCell ref="O11:R11"/>
    <mergeCell ref="T4:U4"/>
    <mergeCell ref="E5:F5"/>
    <mergeCell ref="O5:R5"/>
    <mergeCell ref="R2:S2"/>
    <mergeCell ref="T2:U2"/>
    <mergeCell ref="N3:O3"/>
    <mergeCell ref="P3:Q3"/>
    <mergeCell ref="R3:S3"/>
    <mergeCell ref="T3:U3"/>
    <mergeCell ref="B2:B3"/>
    <mergeCell ref="D2:L3"/>
    <mergeCell ref="N2:O2"/>
    <mergeCell ref="P2:Q2"/>
    <mergeCell ref="C4:E4"/>
    <mergeCell ref="F4:G4"/>
    <mergeCell ref="H4:I4"/>
    <mergeCell ref="K4:L4"/>
    <mergeCell ref="M4:O4"/>
    <mergeCell ref="P4:R4"/>
  </mergeCells>
  <phoneticPr fontId="2" type="noConversion"/>
  <dataValidations count="2">
    <dataValidation type="list" allowBlank="1" showInputMessage="1" showErrorMessage="1" sqref="G14 G6:G7" xr:uid="{00000000-0002-0000-0300-000000000000}">
      <formula1>$AC$3:$AC$19</formula1>
    </dataValidation>
    <dataValidation type="list" allowBlank="1" showInputMessage="1" showErrorMessage="1" sqref="G15 G8:G13" xr:uid="{00000000-0002-0000-0300-000001000000}">
      <formula1>$AE$3:$AE$19</formula1>
    </dataValidation>
  </dataValidations>
  <printOptions horizontalCentered="1"/>
  <pageMargins left="0.19685039370078741" right="0.19685039370078741" top="0.19685039370078741" bottom="0.19685039370078741" header="0.51181102362204722" footer="0.51181102362204722"/>
  <pageSetup paperSize="9" scale="4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2060"/>
  </sheetPr>
  <dimension ref="B1:AG181"/>
  <sheetViews>
    <sheetView zoomScale="85" zoomScaleNormal="85" workbookViewId="0">
      <pane ySplit="6" topLeftCell="A7" activePane="bottomLeft" state="frozen"/>
      <selection pane="bottomLeft" activeCell="D142" sqref="D142"/>
    </sheetView>
  </sheetViews>
  <sheetFormatPr defaultRowHeight="18" x14ac:dyDescent="0.2"/>
  <cols>
    <col min="1" max="1" width="7.28515625" style="162" customWidth="1"/>
    <col min="2" max="2" width="6.85546875" style="166" customWidth="1"/>
    <col min="3" max="3" width="14.5703125" style="166" customWidth="1"/>
    <col min="4" max="4" width="13.7109375" style="169" bestFit="1" customWidth="1"/>
    <col min="5" max="5" width="5.28515625" style="167" bestFit="1" customWidth="1"/>
    <col min="6" max="6" width="6.42578125" style="167" bestFit="1" customWidth="1"/>
    <col min="7" max="7" width="13.5703125" style="167" customWidth="1"/>
    <col min="8" max="8" width="21" style="167" bestFit="1" customWidth="1"/>
    <col min="9" max="9" width="9.5703125" style="167" customWidth="1"/>
    <col min="10" max="10" width="10.7109375" style="167" customWidth="1"/>
    <col min="11" max="11" width="13" style="167" customWidth="1"/>
    <col min="12" max="12" width="8.28515625" style="167" customWidth="1"/>
    <col min="13" max="13" width="5.5703125" style="167" bestFit="1" customWidth="1"/>
    <col min="14" max="14" width="5.140625" style="196" customWidth="1"/>
    <col min="15" max="15" width="9.5703125" style="196" customWidth="1"/>
    <col min="16" max="16" width="10" style="167" customWidth="1"/>
    <col min="17" max="18" width="32.7109375" style="168" customWidth="1"/>
    <col min="19" max="19" width="53.7109375" style="162" customWidth="1"/>
    <col min="20" max="20" width="28.5703125" style="162" bestFit="1" customWidth="1"/>
    <col min="21" max="21" width="5.140625" style="162" bestFit="1" customWidth="1"/>
    <col min="22" max="22" width="11" style="162" bestFit="1" customWidth="1"/>
    <col min="23" max="23" width="17" style="162" bestFit="1" customWidth="1"/>
    <col min="24" max="24" width="7" style="162" bestFit="1" customWidth="1"/>
    <col min="25" max="25" width="6.42578125" style="162" bestFit="1" customWidth="1"/>
    <col min="26" max="26" width="3.42578125" style="162" bestFit="1" customWidth="1"/>
    <col min="27" max="27" width="5.5703125" style="162" bestFit="1" customWidth="1"/>
    <col min="28" max="28" width="4.28515625" style="162" bestFit="1" customWidth="1"/>
    <col min="29" max="16384" width="9.140625" style="162"/>
  </cols>
  <sheetData>
    <row r="1" spans="2:33" ht="38.25" x14ac:dyDescent="0.2">
      <c r="B1" s="558" t="s">
        <v>424</v>
      </c>
      <c r="C1" s="559"/>
      <c r="D1" s="559"/>
      <c r="E1" s="559"/>
      <c r="F1" s="559"/>
      <c r="G1" s="559"/>
      <c r="H1" s="559"/>
      <c r="I1" s="559"/>
      <c r="J1" s="559"/>
      <c r="K1" s="559"/>
      <c r="L1" s="562" t="s">
        <v>419</v>
      </c>
      <c r="M1" s="562"/>
      <c r="N1" s="562"/>
      <c r="O1" s="284"/>
      <c r="P1" s="208">
        <f>COUNTIF($M$7:$M$56,"SIM")</f>
        <v>3</v>
      </c>
      <c r="Q1" s="209"/>
      <c r="R1" s="210"/>
    </row>
    <row r="2" spans="2:33" ht="38.25" x14ac:dyDescent="0.2">
      <c r="B2" s="560"/>
      <c r="C2" s="561"/>
      <c r="D2" s="561"/>
      <c r="E2" s="561"/>
      <c r="F2" s="561"/>
      <c r="G2" s="561"/>
      <c r="H2" s="561"/>
      <c r="I2" s="561"/>
      <c r="J2" s="561"/>
      <c r="K2" s="561"/>
      <c r="L2" s="563" t="s">
        <v>420</v>
      </c>
      <c r="M2" s="563"/>
      <c r="N2" s="563"/>
      <c r="O2" s="285"/>
      <c r="P2" s="211">
        <f>COUNTIF($M$7:$M$56,"next")</f>
        <v>0</v>
      </c>
      <c r="Q2" s="212"/>
      <c r="R2" s="213"/>
    </row>
    <row r="3" spans="2:33" ht="38.25" x14ac:dyDescent="0.2">
      <c r="B3" s="560"/>
      <c r="C3" s="561"/>
      <c r="D3" s="561"/>
      <c r="E3" s="561"/>
      <c r="F3" s="561"/>
      <c r="G3" s="561"/>
      <c r="H3" s="561"/>
      <c r="I3" s="561"/>
      <c r="J3" s="561"/>
      <c r="K3" s="561"/>
      <c r="L3" s="212"/>
      <c r="M3" s="212"/>
      <c r="N3" s="212"/>
      <c r="O3" s="212"/>
      <c r="P3" s="212"/>
      <c r="Q3" s="212"/>
      <c r="R3" s="213"/>
    </row>
    <row r="4" spans="2:33" x14ac:dyDescent="0.2">
      <c r="B4" s="214"/>
      <c r="C4" s="282"/>
      <c r="D4" s="564"/>
      <c r="E4" s="564"/>
      <c r="F4" s="564"/>
      <c r="G4" s="215">
        <f>SUBTOTAL(3,F7:F1156)</f>
        <v>175</v>
      </c>
      <c r="H4" s="216" t="s">
        <v>60</v>
      </c>
      <c r="I4" s="217"/>
      <c r="J4" s="217"/>
      <c r="K4" s="281" t="s">
        <v>61</v>
      </c>
      <c r="L4" s="218">
        <f>SUBTOTAL(1,L7:L1156)</f>
        <v>2008</v>
      </c>
      <c r="M4" s="215">
        <f>SUBTOTAL(3,M7:M1156)</f>
        <v>8</v>
      </c>
      <c r="N4" s="217"/>
      <c r="O4" s="217"/>
      <c r="P4" s="217"/>
      <c r="Q4" s="565" t="s">
        <v>62</v>
      </c>
      <c r="R4" s="566"/>
    </row>
    <row r="5" spans="2:33" x14ac:dyDescent="0.2">
      <c r="B5" s="214"/>
      <c r="C5" s="282"/>
      <c r="D5" s="564"/>
      <c r="E5" s="564"/>
      <c r="F5" s="564"/>
      <c r="G5" s="215">
        <f>SUBTOTAL(3,Q7:Q1156)</f>
        <v>175</v>
      </c>
      <c r="H5" s="216" t="s">
        <v>60</v>
      </c>
      <c r="I5" s="217"/>
      <c r="J5" s="217"/>
      <c r="K5" s="281" t="s">
        <v>63</v>
      </c>
      <c r="L5" s="218">
        <f>G4-G5</f>
        <v>0</v>
      </c>
      <c r="M5" s="219"/>
      <c r="N5" s="220">
        <f>SUBTOTAL(3,N7:N56)</f>
        <v>0</v>
      </c>
      <c r="O5" s="220"/>
      <c r="P5" s="219"/>
      <c r="Q5" s="221"/>
      <c r="R5" s="283"/>
    </row>
    <row r="6" spans="2:33" ht="30" x14ac:dyDescent="0.2">
      <c r="B6" s="222" t="s">
        <v>64</v>
      </c>
      <c r="C6" s="280" t="s">
        <v>74</v>
      </c>
      <c r="D6" s="223" t="s">
        <v>65</v>
      </c>
      <c r="E6" s="567" t="s">
        <v>66</v>
      </c>
      <c r="F6" s="567"/>
      <c r="G6" s="280" t="s">
        <v>67</v>
      </c>
      <c r="H6" s="280" t="s">
        <v>138</v>
      </c>
      <c r="I6" s="280" t="s">
        <v>68</v>
      </c>
      <c r="J6" s="280" t="s">
        <v>69</v>
      </c>
      <c r="K6" s="280" t="s">
        <v>70</v>
      </c>
      <c r="L6" s="280" t="s">
        <v>71</v>
      </c>
      <c r="M6" s="280" t="s">
        <v>72</v>
      </c>
      <c r="N6" s="280" t="s">
        <v>130</v>
      </c>
      <c r="O6" s="280" t="s">
        <v>473</v>
      </c>
      <c r="P6" s="280" t="s">
        <v>355</v>
      </c>
      <c r="Q6" s="280" t="s">
        <v>75</v>
      </c>
      <c r="R6" s="224" t="s">
        <v>76</v>
      </c>
      <c r="S6" s="162" t="s">
        <v>73</v>
      </c>
    </row>
    <row r="7" spans="2:33" s="164" customFormat="1" ht="22.5" customHeight="1" x14ac:dyDescent="0.2">
      <c r="B7" s="163">
        <v>1</v>
      </c>
      <c r="C7" s="204" t="s">
        <v>55</v>
      </c>
      <c r="D7" s="207">
        <v>11010</v>
      </c>
      <c r="E7" s="259" t="s">
        <v>460</v>
      </c>
      <c r="F7" s="260">
        <v>251</v>
      </c>
      <c r="G7" s="225" t="s">
        <v>423</v>
      </c>
      <c r="H7" s="225" t="s">
        <v>466</v>
      </c>
      <c r="I7" s="225" t="s">
        <v>442</v>
      </c>
      <c r="J7" s="225" t="s">
        <v>467</v>
      </c>
      <c r="K7" s="225" t="s">
        <v>471</v>
      </c>
      <c r="L7" s="225">
        <v>2012</v>
      </c>
      <c r="M7" s="253" t="s">
        <v>432</v>
      </c>
      <c r="N7" s="200"/>
      <c r="O7" s="200" t="s">
        <v>474</v>
      </c>
      <c r="P7" s="175"/>
      <c r="Q7" s="250" t="s">
        <v>451</v>
      </c>
      <c r="R7" s="250" t="s">
        <v>451</v>
      </c>
      <c r="U7" s="251" t="s">
        <v>426</v>
      </c>
      <c r="V7" s="252">
        <v>31</v>
      </c>
      <c r="W7" s="225" t="s">
        <v>423</v>
      </c>
      <c r="X7" s="225" t="s">
        <v>428</v>
      </c>
      <c r="Y7" s="225" t="s">
        <v>429</v>
      </c>
      <c r="Z7" s="225" t="s">
        <v>430</v>
      </c>
      <c r="AA7" s="225" t="s">
        <v>431</v>
      </c>
      <c r="AB7" s="225">
        <v>1994</v>
      </c>
      <c r="AC7" s="253" t="s">
        <v>432</v>
      </c>
      <c r="AD7" s="200"/>
      <c r="AE7" s="176"/>
      <c r="AF7" s="556" t="s">
        <v>452</v>
      </c>
      <c r="AG7" s="557"/>
    </row>
    <row r="8" spans="2:33" s="164" customFormat="1" ht="22.5" customHeight="1" x14ac:dyDescent="0.2">
      <c r="B8" s="163">
        <v>2</v>
      </c>
      <c r="C8" s="204" t="s">
        <v>55</v>
      </c>
      <c r="D8" s="207">
        <v>11020</v>
      </c>
      <c r="E8" s="259" t="s">
        <v>460</v>
      </c>
      <c r="F8" s="260">
        <v>252</v>
      </c>
      <c r="G8" s="225" t="s">
        <v>423</v>
      </c>
      <c r="H8" s="225" t="s">
        <v>466</v>
      </c>
      <c r="I8" s="225" t="s">
        <v>442</v>
      </c>
      <c r="J8" s="225" t="s">
        <v>467</v>
      </c>
      <c r="K8" s="225" t="s">
        <v>471</v>
      </c>
      <c r="L8" s="225">
        <v>2012</v>
      </c>
      <c r="M8" s="165"/>
      <c r="N8" s="200"/>
      <c r="O8" s="200" t="s">
        <v>474</v>
      </c>
      <c r="P8" s="175"/>
      <c r="Q8" s="250" t="s">
        <v>451</v>
      </c>
      <c r="R8" s="250" t="s">
        <v>451</v>
      </c>
      <c r="U8" s="251" t="s">
        <v>426</v>
      </c>
      <c r="V8" s="252">
        <v>32</v>
      </c>
      <c r="W8" s="225" t="s">
        <v>423</v>
      </c>
      <c r="X8" s="225" t="s">
        <v>428</v>
      </c>
      <c r="Y8" s="225" t="s">
        <v>429</v>
      </c>
      <c r="Z8" s="225" t="s">
        <v>430</v>
      </c>
      <c r="AA8" s="225" t="s">
        <v>431</v>
      </c>
      <c r="AB8" s="225">
        <v>1994</v>
      </c>
      <c r="AC8" s="225"/>
      <c r="AD8" s="200"/>
      <c r="AE8" s="176"/>
      <c r="AF8" s="556" t="s">
        <v>452</v>
      </c>
      <c r="AG8" s="557"/>
    </row>
    <row r="9" spans="2:33" s="164" customFormat="1" ht="22.5" customHeight="1" x14ac:dyDescent="0.2">
      <c r="B9" s="163">
        <v>3</v>
      </c>
      <c r="C9" s="204" t="s">
        <v>55</v>
      </c>
      <c r="D9" s="207">
        <v>11030</v>
      </c>
      <c r="E9" s="259" t="s">
        <v>460</v>
      </c>
      <c r="F9" s="260">
        <v>253</v>
      </c>
      <c r="G9" s="225" t="s">
        <v>423</v>
      </c>
      <c r="H9" s="225" t="s">
        <v>466</v>
      </c>
      <c r="I9" s="225" t="s">
        <v>442</v>
      </c>
      <c r="J9" s="225" t="s">
        <v>467</v>
      </c>
      <c r="K9" s="225" t="s">
        <v>471</v>
      </c>
      <c r="L9" s="225">
        <v>2012</v>
      </c>
      <c r="M9" s="165"/>
      <c r="N9" s="200"/>
      <c r="O9" s="200" t="s">
        <v>474</v>
      </c>
      <c r="P9" s="175"/>
      <c r="Q9" s="250" t="s">
        <v>451</v>
      </c>
      <c r="R9" s="250" t="s">
        <v>451</v>
      </c>
      <c r="U9" s="251" t="s">
        <v>426</v>
      </c>
      <c r="V9" s="252">
        <v>33</v>
      </c>
      <c r="W9" s="225" t="s">
        <v>423</v>
      </c>
      <c r="X9" s="225" t="s">
        <v>428</v>
      </c>
      <c r="Y9" s="225" t="s">
        <v>429</v>
      </c>
      <c r="Z9" s="225" t="s">
        <v>430</v>
      </c>
      <c r="AA9" s="225" t="s">
        <v>431</v>
      </c>
      <c r="AB9" s="225">
        <v>1994</v>
      </c>
      <c r="AC9" s="225"/>
      <c r="AD9" s="200"/>
      <c r="AE9" s="176"/>
      <c r="AF9" s="556" t="s">
        <v>452</v>
      </c>
      <c r="AG9" s="557"/>
    </row>
    <row r="10" spans="2:33" s="164" customFormat="1" ht="22.5" customHeight="1" x14ac:dyDescent="0.2">
      <c r="B10" s="163">
        <v>4</v>
      </c>
      <c r="C10" s="204" t="s">
        <v>55</v>
      </c>
      <c r="D10" s="207">
        <v>11040</v>
      </c>
      <c r="E10" s="259" t="s">
        <v>460</v>
      </c>
      <c r="F10" s="260">
        <v>254</v>
      </c>
      <c r="G10" s="225" t="s">
        <v>423</v>
      </c>
      <c r="H10" s="225" t="s">
        <v>466</v>
      </c>
      <c r="I10" s="225" t="s">
        <v>442</v>
      </c>
      <c r="J10" s="225" t="s">
        <v>467</v>
      </c>
      <c r="K10" s="225" t="s">
        <v>471</v>
      </c>
      <c r="L10" s="225">
        <v>2012</v>
      </c>
      <c r="M10" s="165"/>
      <c r="N10" s="200"/>
      <c r="O10" s="200" t="s">
        <v>474</v>
      </c>
      <c r="P10" s="175"/>
      <c r="Q10" s="250" t="s">
        <v>451</v>
      </c>
      <c r="R10" s="250" t="s">
        <v>451</v>
      </c>
      <c r="U10" s="251" t="s">
        <v>426</v>
      </c>
      <c r="V10" s="252">
        <v>34</v>
      </c>
      <c r="W10" s="225" t="s">
        <v>423</v>
      </c>
      <c r="X10" s="225" t="s">
        <v>428</v>
      </c>
      <c r="Y10" s="225" t="s">
        <v>429</v>
      </c>
      <c r="Z10" s="225" t="s">
        <v>430</v>
      </c>
      <c r="AA10" s="225" t="s">
        <v>431</v>
      </c>
      <c r="AB10" s="225">
        <v>1994</v>
      </c>
      <c r="AC10" s="225"/>
      <c r="AD10" s="200"/>
      <c r="AE10" s="176"/>
      <c r="AF10" s="556" t="s">
        <v>452</v>
      </c>
      <c r="AG10" s="557"/>
    </row>
    <row r="11" spans="2:33" s="164" customFormat="1" ht="22.5" customHeight="1" x14ac:dyDescent="0.2">
      <c r="B11" s="163">
        <v>5</v>
      </c>
      <c r="C11" s="204" t="s">
        <v>55</v>
      </c>
      <c r="D11" s="207">
        <v>11050</v>
      </c>
      <c r="E11" s="259" t="s">
        <v>460</v>
      </c>
      <c r="F11" s="260">
        <v>255</v>
      </c>
      <c r="G11" s="225" t="s">
        <v>423</v>
      </c>
      <c r="H11" s="225" t="s">
        <v>466</v>
      </c>
      <c r="I11" s="225" t="s">
        <v>442</v>
      </c>
      <c r="J11" s="225" t="s">
        <v>467</v>
      </c>
      <c r="K11" s="225" t="s">
        <v>471</v>
      </c>
      <c r="L11" s="225">
        <v>2012</v>
      </c>
      <c r="M11" s="165"/>
      <c r="N11" s="200"/>
      <c r="O11" s="200" t="s">
        <v>474</v>
      </c>
      <c r="P11" s="175"/>
      <c r="Q11" s="250" t="s">
        <v>451</v>
      </c>
      <c r="R11" s="250" t="s">
        <v>451</v>
      </c>
      <c r="U11" s="251" t="s">
        <v>426</v>
      </c>
      <c r="V11" s="252">
        <v>35</v>
      </c>
      <c r="W11" s="225" t="s">
        <v>423</v>
      </c>
      <c r="X11" s="225" t="s">
        <v>428</v>
      </c>
      <c r="Y11" s="225" t="s">
        <v>429</v>
      </c>
      <c r="Z11" s="225" t="s">
        <v>430</v>
      </c>
      <c r="AA11" s="225" t="s">
        <v>431</v>
      </c>
      <c r="AB11" s="225">
        <v>1994</v>
      </c>
      <c r="AC11" s="225"/>
      <c r="AD11" s="200"/>
      <c r="AE11" s="176"/>
      <c r="AF11" s="556" t="s">
        <v>452</v>
      </c>
      <c r="AG11" s="557"/>
    </row>
    <row r="12" spans="2:33" s="164" customFormat="1" ht="22.5" customHeight="1" x14ac:dyDescent="0.2">
      <c r="B12" s="163">
        <v>6</v>
      </c>
      <c r="C12" s="204" t="s">
        <v>55</v>
      </c>
      <c r="D12" s="207">
        <v>11060</v>
      </c>
      <c r="E12" s="259" t="s">
        <v>460</v>
      </c>
      <c r="F12" s="260">
        <v>256</v>
      </c>
      <c r="G12" s="225" t="s">
        <v>423</v>
      </c>
      <c r="H12" s="225" t="s">
        <v>466</v>
      </c>
      <c r="I12" s="225" t="s">
        <v>442</v>
      </c>
      <c r="J12" s="225" t="s">
        <v>467</v>
      </c>
      <c r="K12" s="225" t="s">
        <v>471</v>
      </c>
      <c r="L12" s="225">
        <v>2012</v>
      </c>
      <c r="M12" s="165"/>
      <c r="N12" s="200"/>
      <c r="O12" s="200" t="s">
        <v>474</v>
      </c>
      <c r="P12" s="175"/>
      <c r="Q12" s="250" t="s">
        <v>451</v>
      </c>
      <c r="R12" s="250" t="s">
        <v>451</v>
      </c>
      <c r="U12" s="251" t="s">
        <v>426</v>
      </c>
      <c r="V12" s="252">
        <v>36</v>
      </c>
      <c r="W12" s="225" t="s">
        <v>423</v>
      </c>
      <c r="X12" s="225" t="s">
        <v>428</v>
      </c>
      <c r="Y12" s="225" t="s">
        <v>429</v>
      </c>
      <c r="Z12" s="225" t="s">
        <v>430</v>
      </c>
      <c r="AA12" s="225" t="s">
        <v>431</v>
      </c>
      <c r="AB12" s="225">
        <v>1994</v>
      </c>
      <c r="AC12" s="225"/>
      <c r="AD12" s="200"/>
      <c r="AE12" s="176"/>
      <c r="AF12" s="556" t="s">
        <v>452</v>
      </c>
      <c r="AG12" s="557"/>
    </row>
    <row r="13" spans="2:33" s="164" customFormat="1" ht="22.5" customHeight="1" x14ac:dyDescent="0.2">
      <c r="B13" s="163">
        <v>7</v>
      </c>
      <c r="C13" s="204" t="s">
        <v>55</v>
      </c>
      <c r="D13" s="207">
        <v>11070</v>
      </c>
      <c r="E13" s="259" t="s">
        <v>460</v>
      </c>
      <c r="F13" s="260">
        <v>257</v>
      </c>
      <c r="G13" s="225" t="s">
        <v>423</v>
      </c>
      <c r="H13" s="225" t="s">
        <v>466</v>
      </c>
      <c r="I13" s="225" t="s">
        <v>442</v>
      </c>
      <c r="J13" s="225" t="s">
        <v>467</v>
      </c>
      <c r="K13" s="225" t="s">
        <v>471</v>
      </c>
      <c r="L13" s="225">
        <v>2012</v>
      </c>
      <c r="M13" s="165"/>
      <c r="N13" s="200"/>
      <c r="O13" s="200" t="s">
        <v>474</v>
      </c>
      <c r="P13" s="175"/>
      <c r="Q13" s="250" t="s">
        <v>451</v>
      </c>
      <c r="R13" s="250" t="s">
        <v>451</v>
      </c>
      <c r="U13" s="251" t="s">
        <v>426</v>
      </c>
      <c r="V13" s="252">
        <v>37</v>
      </c>
      <c r="W13" s="225" t="s">
        <v>423</v>
      </c>
      <c r="X13" s="225" t="s">
        <v>428</v>
      </c>
      <c r="Y13" s="225" t="s">
        <v>429</v>
      </c>
      <c r="Z13" s="225" t="s">
        <v>430</v>
      </c>
      <c r="AA13" s="225" t="s">
        <v>431</v>
      </c>
      <c r="AB13" s="225">
        <v>1994</v>
      </c>
      <c r="AC13" s="225"/>
      <c r="AD13" s="200"/>
      <c r="AE13" s="176"/>
      <c r="AF13" s="556" t="s">
        <v>452</v>
      </c>
      <c r="AG13" s="557"/>
    </row>
    <row r="14" spans="2:33" s="164" customFormat="1" ht="22.5" customHeight="1" x14ac:dyDescent="0.2">
      <c r="B14" s="163">
        <v>8</v>
      </c>
      <c r="C14" s="204" t="s">
        <v>55</v>
      </c>
      <c r="D14" s="207">
        <v>11080</v>
      </c>
      <c r="E14" s="259" t="s">
        <v>460</v>
      </c>
      <c r="F14" s="260">
        <v>258</v>
      </c>
      <c r="G14" s="225" t="s">
        <v>423</v>
      </c>
      <c r="H14" s="225" t="s">
        <v>466</v>
      </c>
      <c r="I14" s="225" t="s">
        <v>442</v>
      </c>
      <c r="J14" s="225" t="s">
        <v>467</v>
      </c>
      <c r="K14" s="225" t="s">
        <v>471</v>
      </c>
      <c r="L14" s="225">
        <v>2012</v>
      </c>
      <c r="M14" s="165"/>
      <c r="N14" s="200"/>
      <c r="O14" s="200" t="s">
        <v>474</v>
      </c>
      <c r="P14" s="175"/>
      <c r="Q14" s="250" t="s">
        <v>451</v>
      </c>
      <c r="R14" s="250" t="s">
        <v>451</v>
      </c>
      <c r="U14" s="251" t="s">
        <v>426</v>
      </c>
      <c r="V14" s="252">
        <v>38</v>
      </c>
      <c r="W14" s="225" t="s">
        <v>423</v>
      </c>
      <c r="X14" s="225" t="s">
        <v>428</v>
      </c>
      <c r="Y14" s="225" t="s">
        <v>429</v>
      </c>
      <c r="Z14" s="225" t="s">
        <v>430</v>
      </c>
      <c r="AA14" s="225" t="s">
        <v>431</v>
      </c>
      <c r="AB14" s="225">
        <v>1994</v>
      </c>
      <c r="AC14" s="225"/>
      <c r="AD14" s="200"/>
      <c r="AE14" s="176"/>
      <c r="AF14" s="556" t="s">
        <v>452</v>
      </c>
      <c r="AG14" s="557"/>
    </row>
    <row r="15" spans="2:33" s="164" customFormat="1" ht="22.5" customHeight="1" x14ac:dyDescent="0.2">
      <c r="B15" s="163">
        <v>9</v>
      </c>
      <c r="C15" s="204" t="s">
        <v>55</v>
      </c>
      <c r="D15" s="207">
        <v>11090</v>
      </c>
      <c r="E15" s="259" t="s">
        <v>460</v>
      </c>
      <c r="F15" s="260">
        <v>259</v>
      </c>
      <c r="G15" s="225" t="s">
        <v>423</v>
      </c>
      <c r="H15" s="225" t="s">
        <v>466</v>
      </c>
      <c r="I15" s="225" t="s">
        <v>442</v>
      </c>
      <c r="J15" s="225" t="s">
        <v>467</v>
      </c>
      <c r="K15" s="225" t="s">
        <v>471</v>
      </c>
      <c r="L15" s="225">
        <v>2012</v>
      </c>
      <c r="M15" s="165"/>
      <c r="N15" s="200"/>
      <c r="O15" s="200" t="s">
        <v>474</v>
      </c>
      <c r="P15" s="175"/>
      <c r="Q15" s="250" t="s">
        <v>451</v>
      </c>
      <c r="R15" s="250" t="s">
        <v>451</v>
      </c>
      <c r="U15" s="251" t="s">
        <v>426</v>
      </c>
      <c r="V15" s="252">
        <v>39</v>
      </c>
      <c r="W15" s="225" t="s">
        <v>423</v>
      </c>
      <c r="X15" s="225" t="s">
        <v>428</v>
      </c>
      <c r="Y15" s="225" t="s">
        <v>429</v>
      </c>
      <c r="Z15" s="225" t="s">
        <v>430</v>
      </c>
      <c r="AA15" s="225" t="s">
        <v>431</v>
      </c>
      <c r="AB15" s="225">
        <v>1994</v>
      </c>
      <c r="AC15" s="225"/>
      <c r="AD15" s="200"/>
      <c r="AE15" s="176"/>
      <c r="AF15" s="556" t="s">
        <v>452</v>
      </c>
      <c r="AG15" s="557"/>
    </row>
    <row r="16" spans="2:33" s="164" customFormat="1" ht="22.5" customHeight="1" x14ac:dyDescent="0.2">
      <c r="B16" s="163">
        <v>10</v>
      </c>
      <c r="C16" s="204" t="s">
        <v>55</v>
      </c>
      <c r="D16" s="207">
        <v>11100</v>
      </c>
      <c r="E16" s="259" t="s">
        <v>460</v>
      </c>
      <c r="F16" s="260">
        <v>260</v>
      </c>
      <c r="G16" s="225" t="s">
        <v>423</v>
      </c>
      <c r="H16" s="225" t="s">
        <v>466</v>
      </c>
      <c r="I16" s="225" t="s">
        <v>442</v>
      </c>
      <c r="J16" s="225" t="s">
        <v>467</v>
      </c>
      <c r="K16" s="225" t="s">
        <v>471</v>
      </c>
      <c r="L16" s="225">
        <v>2012</v>
      </c>
      <c r="M16" s="165"/>
      <c r="N16" s="200"/>
      <c r="O16" s="200" t="s">
        <v>474</v>
      </c>
      <c r="P16" s="175"/>
      <c r="Q16" s="250" t="s">
        <v>472</v>
      </c>
      <c r="R16" s="250" t="s">
        <v>472</v>
      </c>
      <c r="U16" s="251" t="s">
        <v>426</v>
      </c>
      <c r="V16" s="252">
        <v>40</v>
      </c>
      <c r="W16" s="225" t="s">
        <v>423</v>
      </c>
      <c r="X16" s="225" t="s">
        <v>428</v>
      </c>
      <c r="Y16" s="225" t="s">
        <v>429</v>
      </c>
      <c r="Z16" s="225" t="s">
        <v>430</v>
      </c>
      <c r="AA16" s="225" t="s">
        <v>431</v>
      </c>
      <c r="AB16" s="225">
        <v>1994</v>
      </c>
      <c r="AC16" s="253" t="s">
        <v>432</v>
      </c>
      <c r="AD16" s="200"/>
      <c r="AE16" s="176"/>
      <c r="AF16" s="556" t="s">
        <v>452</v>
      </c>
      <c r="AG16" s="557"/>
    </row>
    <row r="17" spans="2:33" s="164" customFormat="1" ht="22.5" customHeight="1" x14ac:dyDescent="0.2">
      <c r="B17" s="163">
        <v>11</v>
      </c>
      <c r="C17" s="204" t="s">
        <v>427</v>
      </c>
      <c r="D17" s="207">
        <v>11110</v>
      </c>
      <c r="E17" s="259" t="s">
        <v>459</v>
      </c>
      <c r="F17" s="260">
        <v>361</v>
      </c>
      <c r="G17" s="256" t="s">
        <v>461</v>
      </c>
      <c r="H17" s="257" t="s">
        <v>463</v>
      </c>
      <c r="I17" s="257" t="s">
        <v>464</v>
      </c>
      <c r="J17" s="257" t="s">
        <v>465</v>
      </c>
      <c r="K17" s="257" t="s">
        <v>469</v>
      </c>
      <c r="L17" s="257">
        <v>2011</v>
      </c>
      <c r="M17" s="253" t="s">
        <v>432</v>
      </c>
      <c r="N17" s="200"/>
      <c r="O17" s="200" t="s">
        <v>475</v>
      </c>
      <c r="P17" s="175"/>
      <c r="Q17" s="250" t="s">
        <v>472</v>
      </c>
      <c r="R17" s="250" t="s">
        <v>472</v>
      </c>
      <c r="U17" s="251" t="s">
        <v>426</v>
      </c>
      <c r="V17" s="252">
        <v>41</v>
      </c>
      <c r="W17" s="225" t="s">
        <v>423</v>
      </c>
      <c r="X17" s="225" t="s">
        <v>428</v>
      </c>
      <c r="Y17" s="225" t="s">
        <v>429</v>
      </c>
      <c r="Z17" s="225" t="s">
        <v>430</v>
      </c>
      <c r="AA17" s="225" t="s">
        <v>431</v>
      </c>
      <c r="AB17" s="225">
        <v>1994</v>
      </c>
      <c r="AC17" s="253" t="s">
        <v>432</v>
      </c>
      <c r="AD17" s="200"/>
      <c r="AE17" s="175"/>
      <c r="AF17" s="556" t="s">
        <v>452</v>
      </c>
      <c r="AG17" s="557"/>
    </row>
    <row r="18" spans="2:33" s="164" customFormat="1" ht="22.5" customHeight="1" x14ac:dyDescent="0.2">
      <c r="B18" s="163">
        <v>12</v>
      </c>
      <c r="C18" s="204" t="s">
        <v>427</v>
      </c>
      <c r="D18" s="207">
        <v>11120</v>
      </c>
      <c r="E18" s="259" t="s">
        <v>459</v>
      </c>
      <c r="F18" s="260">
        <v>362</v>
      </c>
      <c r="G18" s="256" t="s">
        <v>461</v>
      </c>
      <c r="H18" s="257" t="s">
        <v>463</v>
      </c>
      <c r="I18" s="257" t="s">
        <v>464</v>
      </c>
      <c r="J18" s="257" t="s">
        <v>465</v>
      </c>
      <c r="K18" s="257" t="s">
        <v>469</v>
      </c>
      <c r="L18" s="257">
        <v>2011</v>
      </c>
      <c r="M18" s="165"/>
      <c r="N18" s="200"/>
      <c r="O18" s="200" t="s">
        <v>475</v>
      </c>
      <c r="P18" s="175"/>
      <c r="Q18" s="250" t="s">
        <v>451</v>
      </c>
      <c r="R18" s="250" t="s">
        <v>451</v>
      </c>
      <c r="U18" s="251" t="s">
        <v>426</v>
      </c>
      <c r="V18" s="252">
        <v>42</v>
      </c>
      <c r="W18" s="225" t="s">
        <v>423</v>
      </c>
      <c r="X18" s="225" t="s">
        <v>428</v>
      </c>
      <c r="Y18" s="225" t="s">
        <v>429</v>
      </c>
      <c r="Z18" s="225" t="s">
        <v>430</v>
      </c>
      <c r="AA18" s="225" t="s">
        <v>431</v>
      </c>
      <c r="AB18" s="225">
        <v>1994</v>
      </c>
      <c r="AC18" s="225"/>
      <c r="AD18" s="200"/>
      <c r="AE18" s="175"/>
      <c r="AF18" s="556" t="s">
        <v>452</v>
      </c>
      <c r="AG18" s="557"/>
    </row>
    <row r="19" spans="2:33" s="164" customFormat="1" ht="22.5" customHeight="1" x14ac:dyDescent="0.2">
      <c r="B19" s="163">
        <v>13</v>
      </c>
      <c r="C19" s="204" t="s">
        <v>427</v>
      </c>
      <c r="D19" s="207">
        <v>11130</v>
      </c>
      <c r="E19" s="259" t="s">
        <v>459</v>
      </c>
      <c r="F19" s="260">
        <v>363</v>
      </c>
      <c r="G19" s="256" t="s">
        <v>461</v>
      </c>
      <c r="H19" s="257" t="s">
        <v>463</v>
      </c>
      <c r="I19" s="257" t="s">
        <v>464</v>
      </c>
      <c r="J19" s="257" t="s">
        <v>465</v>
      </c>
      <c r="K19" s="257" t="s">
        <v>469</v>
      </c>
      <c r="L19" s="257">
        <v>2011</v>
      </c>
      <c r="M19" s="165"/>
      <c r="N19" s="200"/>
      <c r="O19" s="200" t="s">
        <v>475</v>
      </c>
      <c r="P19" s="175"/>
      <c r="Q19" s="250" t="s">
        <v>451</v>
      </c>
      <c r="R19" s="250" t="s">
        <v>451</v>
      </c>
      <c r="U19" s="251" t="s">
        <v>426</v>
      </c>
      <c r="V19" s="252">
        <v>43</v>
      </c>
      <c r="W19" s="225" t="s">
        <v>423</v>
      </c>
      <c r="X19" s="225" t="s">
        <v>428</v>
      </c>
      <c r="Y19" s="225" t="s">
        <v>429</v>
      </c>
      <c r="Z19" s="225" t="s">
        <v>430</v>
      </c>
      <c r="AA19" s="225" t="s">
        <v>431</v>
      </c>
      <c r="AB19" s="225">
        <v>1994</v>
      </c>
      <c r="AC19" s="225"/>
      <c r="AD19" s="200"/>
      <c r="AE19" s="175"/>
      <c r="AF19" s="556" t="s">
        <v>452</v>
      </c>
      <c r="AG19" s="557"/>
    </row>
    <row r="20" spans="2:33" s="164" customFormat="1" ht="22.5" customHeight="1" x14ac:dyDescent="0.2">
      <c r="B20" s="163">
        <v>14</v>
      </c>
      <c r="C20" s="204" t="s">
        <v>427</v>
      </c>
      <c r="D20" s="207">
        <v>11140</v>
      </c>
      <c r="E20" s="259" t="s">
        <v>459</v>
      </c>
      <c r="F20" s="260">
        <v>364</v>
      </c>
      <c r="G20" s="256" t="s">
        <v>461</v>
      </c>
      <c r="H20" s="257" t="s">
        <v>463</v>
      </c>
      <c r="I20" s="257" t="s">
        <v>464</v>
      </c>
      <c r="J20" s="257" t="s">
        <v>465</v>
      </c>
      <c r="K20" s="257" t="s">
        <v>469</v>
      </c>
      <c r="L20" s="257">
        <v>2011</v>
      </c>
      <c r="M20" s="165"/>
      <c r="N20" s="200"/>
      <c r="O20" s="200" t="s">
        <v>475</v>
      </c>
      <c r="P20" s="175"/>
      <c r="Q20" s="262" t="s">
        <v>448</v>
      </c>
      <c r="R20" s="262" t="s">
        <v>450</v>
      </c>
      <c r="U20" s="251" t="s">
        <v>426</v>
      </c>
      <c r="V20" s="252">
        <v>44</v>
      </c>
      <c r="W20" s="225" t="s">
        <v>423</v>
      </c>
      <c r="X20" s="225" t="s">
        <v>428</v>
      </c>
      <c r="Y20" s="225" t="s">
        <v>429</v>
      </c>
      <c r="Z20" s="225" t="s">
        <v>430</v>
      </c>
      <c r="AA20" s="225" t="s">
        <v>431</v>
      </c>
      <c r="AB20" s="225">
        <v>1994</v>
      </c>
      <c r="AC20" s="225"/>
      <c r="AD20" s="200"/>
      <c r="AE20" s="175"/>
      <c r="AF20" s="556" t="s">
        <v>452</v>
      </c>
      <c r="AG20" s="557"/>
    </row>
    <row r="21" spans="2:33" s="164" customFormat="1" ht="22.5" customHeight="1" x14ac:dyDescent="0.2">
      <c r="B21" s="163">
        <v>15</v>
      </c>
      <c r="C21" s="204" t="s">
        <v>427</v>
      </c>
      <c r="D21" s="207">
        <v>11150</v>
      </c>
      <c r="E21" s="259" t="s">
        <v>459</v>
      </c>
      <c r="F21" s="260">
        <v>365</v>
      </c>
      <c r="G21" s="256" t="s">
        <v>461</v>
      </c>
      <c r="H21" s="257" t="s">
        <v>463</v>
      </c>
      <c r="I21" s="257" t="s">
        <v>464</v>
      </c>
      <c r="J21" s="257" t="s">
        <v>465</v>
      </c>
      <c r="K21" s="257" t="s">
        <v>469</v>
      </c>
      <c r="L21" s="257">
        <v>2011</v>
      </c>
      <c r="M21" s="165"/>
      <c r="N21" s="200"/>
      <c r="O21" s="200" t="s">
        <v>475</v>
      </c>
      <c r="P21" s="175"/>
      <c r="Q21" s="262" t="s">
        <v>448</v>
      </c>
      <c r="R21" s="262" t="s">
        <v>450</v>
      </c>
      <c r="S21" s="261" t="s">
        <v>448</v>
      </c>
      <c r="T21" s="261" t="s">
        <v>457</v>
      </c>
      <c r="U21" s="251" t="s">
        <v>426</v>
      </c>
      <c r="V21" s="252">
        <v>45</v>
      </c>
      <c r="W21" s="225" t="s">
        <v>423</v>
      </c>
      <c r="X21" s="225" t="s">
        <v>428</v>
      </c>
      <c r="Y21" s="225" t="s">
        <v>429</v>
      </c>
      <c r="Z21" s="225" t="s">
        <v>430</v>
      </c>
      <c r="AA21" s="225" t="s">
        <v>431</v>
      </c>
      <c r="AB21" s="225">
        <v>1994</v>
      </c>
      <c r="AC21" s="225"/>
      <c r="AD21" s="200"/>
      <c r="AE21" s="175"/>
      <c r="AF21" s="556" t="s">
        <v>452</v>
      </c>
      <c r="AG21" s="557"/>
    </row>
    <row r="22" spans="2:33" s="164" customFormat="1" ht="22.5" customHeight="1" x14ac:dyDescent="0.2">
      <c r="B22" s="163">
        <v>16</v>
      </c>
      <c r="C22" s="204" t="s">
        <v>427</v>
      </c>
      <c r="D22" s="207">
        <v>11160</v>
      </c>
      <c r="E22" s="259" t="s">
        <v>459</v>
      </c>
      <c r="F22" s="260">
        <v>366</v>
      </c>
      <c r="G22" s="256" t="s">
        <v>461</v>
      </c>
      <c r="H22" s="257" t="s">
        <v>463</v>
      </c>
      <c r="I22" s="257" t="s">
        <v>464</v>
      </c>
      <c r="J22" s="257" t="s">
        <v>465</v>
      </c>
      <c r="K22" s="257" t="s">
        <v>469</v>
      </c>
      <c r="L22" s="257">
        <v>2011</v>
      </c>
      <c r="M22" s="165"/>
      <c r="N22" s="200"/>
      <c r="O22" s="200" t="s">
        <v>475</v>
      </c>
      <c r="P22" s="175"/>
      <c r="Q22" s="262" t="s">
        <v>448</v>
      </c>
      <c r="R22" s="262" t="s">
        <v>450</v>
      </c>
      <c r="S22" s="261" t="s">
        <v>448</v>
      </c>
      <c r="T22" s="261" t="s">
        <v>457</v>
      </c>
      <c r="U22" s="251" t="s">
        <v>426</v>
      </c>
      <c r="V22" s="252">
        <v>46</v>
      </c>
      <c r="W22" s="225" t="s">
        <v>423</v>
      </c>
      <c r="X22" s="225" t="s">
        <v>428</v>
      </c>
      <c r="Y22" s="225" t="s">
        <v>429</v>
      </c>
      <c r="Z22" s="225" t="s">
        <v>430</v>
      </c>
      <c r="AA22" s="225" t="s">
        <v>431</v>
      </c>
      <c r="AB22" s="225">
        <v>1994</v>
      </c>
      <c r="AC22" s="225"/>
      <c r="AD22" s="200"/>
      <c r="AE22" s="175"/>
      <c r="AF22" s="556" t="s">
        <v>452</v>
      </c>
      <c r="AG22" s="557"/>
    </row>
    <row r="23" spans="2:33" s="164" customFormat="1" ht="22.5" customHeight="1" x14ac:dyDescent="0.2">
      <c r="B23" s="163">
        <v>17</v>
      </c>
      <c r="C23" s="204" t="s">
        <v>427</v>
      </c>
      <c r="D23" s="207">
        <v>11170</v>
      </c>
      <c r="E23" s="259" t="s">
        <v>459</v>
      </c>
      <c r="F23" s="260">
        <v>367</v>
      </c>
      <c r="G23" s="256" t="s">
        <v>461</v>
      </c>
      <c r="H23" s="257" t="s">
        <v>463</v>
      </c>
      <c r="I23" s="257" t="s">
        <v>464</v>
      </c>
      <c r="J23" s="257" t="s">
        <v>465</v>
      </c>
      <c r="K23" s="257" t="s">
        <v>469</v>
      </c>
      <c r="L23" s="257">
        <v>2011</v>
      </c>
      <c r="M23" s="165"/>
      <c r="N23" s="200"/>
      <c r="O23" s="200" t="s">
        <v>475</v>
      </c>
      <c r="P23" s="175"/>
      <c r="Q23" s="262" t="s">
        <v>448</v>
      </c>
      <c r="R23" s="262" t="s">
        <v>450</v>
      </c>
      <c r="S23" s="261" t="s">
        <v>448</v>
      </c>
      <c r="T23" s="261" t="s">
        <v>457</v>
      </c>
      <c r="U23" s="251" t="s">
        <v>426</v>
      </c>
      <c r="V23" s="252">
        <v>47</v>
      </c>
      <c r="W23" s="225" t="s">
        <v>423</v>
      </c>
      <c r="X23" s="225" t="s">
        <v>428</v>
      </c>
      <c r="Y23" s="225" t="s">
        <v>429</v>
      </c>
      <c r="Z23" s="225" t="s">
        <v>430</v>
      </c>
      <c r="AA23" s="225" t="s">
        <v>431</v>
      </c>
      <c r="AB23" s="225">
        <v>1994</v>
      </c>
      <c r="AC23" s="225"/>
      <c r="AD23" s="200"/>
      <c r="AE23" s="175"/>
      <c r="AF23" s="556" t="s">
        <v>452</v>
      </c>
      <c r="AG23" s="557"/>
    </row>
    <row r="24" spans="2:33" s="164" customFormat="1" ht="22.5" customHeight="1" x14ac:dyDescent="0.2">
      <c r="B24" s="163">
        <v>18</v>
      </c>
      <c r="C24" s="204" t="s">
        <v>427</v>
      </c>
      <c r="D24" s="207">
        <v>11180</v>
      </c>
      <c r="E24" s="259" t="s">
        <v>459</v>
      </c>
      <c r="F24" s="260">
        <v>368</v>
      </c>
      <c r="G24" s="256" t="s">
        <v>461</v>
      </c>
      <c r="H24" s="257" t="s">
        <v>463</v>
      </c>
      <c r="I24" s="257" t="s">
        <v>464</v>
      </c>
      <c r="J24" s="257" t="s">
        <v>465</v>
      </c>
      <c r="K24" s="257" t="s">
        <v>469</v>
      </c>
      <c r="L24" s="257">
        <v>2011</v>
      </c>
      <c r="M24" s="165"/>
      <c r="N24" s="200"/>
      <c r="O24" s="200" t="s">
        <v>475</v>
      </c>
      <c r="P24" s="175"/>
      <c r="Q24" s="262" t="s">
        <v>448</v>
      </c>
      <c r="R24" s="262" t="s">
        <v>450</v>
      </c>
      <c r="S24" s="261" t="s">
        <v>448</v>
      </c>
      <c r="T24" s="261" t="s">
        <v>457</v>
      </c>
      <c r="U24" s="251" t="s">
        <v>426</v>
      </c>
      <c r="V24" s="252">
        <v>48</v>
      </c>
      <c r="W24" s="225" t="s">
        <v>423</v>
      </c>
      <c r="X24" s="225" t="s">
        <v>428</v>
      </c>
      <c r="Y24" s="225" t="s">
        <v>429</v>
      </c>
      <c r="Z24" s="225" t="s">
        <v>430</v>
      </c>
      <c r="AA24" s="225" t="s">
        <v>431</v>
      </c>
      <c r="AB24" s="225">
        <v>1994</v>
      </c>
      <c r="AC24" s="225"/>
      <c r="AD24" s="200"/>
      <c r="AE24" s="175"/>
      <c r="AF24" s="556" t="s">
        <v>452</v>
      </c>
      <c r="AG24" s="557"/>
    </row>
    <row r="25" spans="2:33" s="164" customFormat="1" ht="22.5" customHeight="1" x14ac:dyDescent="0.2">
      <c r="B25" s="163">
        <v>19</v>
      </c>
      <c r="C25" s="204" t="s">
        <v>427</v>
      </c>
      <c r="D25" s="207">
        <v>11190</v>
      </c>
      <c r="E25" s="259" t="s">
        <v>459</v>
      </c>
      <c r="F25" s="260">
        <v>369</v>
      </c>
      <c r="G25" s="256" t="s">
        <v>461</v>
      </c>
      <c r="H25" s="257" t="s">
        <v>463</v>
      </c>
      <c r="I25" s="257" t="s">
        <v>464</v>
      </c>
      <c r="J25" s="257" t="s">
        <v>465</v>
      </c>
      <c r="K25" s="257" t="s">
        <v>469</v>
      </c>
      <c r="L25" s="257">
        <v>2011</v>
      </c>
      <c r="M25" s="165"/>
      <c r="N25" s="200"/>
      <c r="O25" s="200" t="s">
        <v>475</v>
      </c>
      <c r="P25" s="175"/>
      <c r="Q25" s="262" t="s">
        <v>448</v>
      </c>
      <c r="R25" s="262" t="s">
        <v>450</v>
      </c>
      <c r="S25" s="261" t="s">
        <v>448</v>
      </c>
      <c r="T25" s="261" t="s">
        <v>457</v>
      </c>
      <c r="U25" s="251" t="s">
        <v>426</v>
      </c>
      <c r="V25" s="252">
        <v>49</v>
      </c>
      <c r="W25" s="225" t="s">
        <v>423</v>
      </c>
      <c r="X25" s="225" t="s">
        <v>428</v>
      </c>
      <c r="Y25" s="225" t="s">
        <v>429</v>
      </c>
      <c r="Z25" s="225" t="s">
        <v>430</v>
      </c>
      <c r="AA25" s="225" t="s">
        <v>431</v>
      </c>
      <c r="AB25" s="225">
        <v>1994</v>
      </c>
      <c r="AC25" s="225"/>
      <c r="AD25" s="200"/>
      <c r="AE25" s="175"/>
      <c r="AF25" s="556" t="s">
        <v>452</v>
      </c>
      <c r="AG25" s="557"/>
    </row>
    <row r="26" spans="2:33" s="164" customFormat="1" ht="22.5" customHeight="1" x14ac:dyDescent="0.2">
      <c r="B26" s="163">
        <v>20</v>
      </c>
      <c r="C26" s="204" t="s">
        <v>427</v>
      </c>
      <c r="D26" s="207">
        <v>11200</v>
      </c>
      <c r="E26" s="259" t="s">
        <v>459</v>
      </c>
      <c r="F26" s="260">
        <v>370</v>
      </c>
      <c r="G26" s="256" t="s">
        <v>461</v>
      </c>
      <c r="H26" s="257" t="s">
        <v>463</v>
      </c>
      <c r="I26" s="257" t="s">
        <v>464</v>
      </c>
      <c r="J26" s="257" t="s">
        <v>465</v>
      </c>
      <c r="K26" s="257" t="s">
        <v>469</v>
      </c>
      <c r="L26" s="257">
        <v>2011</v>
      </c>
      <c r="M26" s="165"/>
      <c r="N26" s="200"/>
      <c r="O26" s="200" t="s">
        <v>475</v>
      </c>
      <c r="P26" s="175"/>
      <c r="Q26" s="262" t="s">
        <v>448</v>
      </c>
      <c r="R26" s="262" t="s">
        <v>450</v>
      </c>
      <c r="S26" s="261" t="s">
        <v>448</v>
      </c>
      <c r="T26" s="261" t="s">
        <v>457</v>
      </c>
      <c r="U26" s="251" t="s">
        <v>426</v>
      </c>
      <c r="V26" s="252">
        <v>50</v>
      </c>
      <c r="W26" s="225" t="s">
        <v>423</v>
      </c>
      <c r="X26" s="225" t="s">
        <v>428</v>
      </c>
      <c r="Y26" s="225" t="s">
        <v>429</v>
      </c>
      <c r="Z26" s="225" t="s">
        <v>430</v>
      </c>
      <c r="AA26" s="225" t="s">
        <v>431</v>
      </c>
      <c r="AB26" s="225">
        <v>1994</v>
      </c>
      <c r="AC26" s="225"/>
      <c r="AD26" s="200"/>
      <c r="AE26" s="175"/>
      <c r="AF26" s="556" t="s">
        <v>452</v>
      </c>
      <c r="AG26" s="557"/>
    </row>
    <row r="27" spans="2:33" s="164" customFormat="1" ht="22.5" customHeight="1" x14ac:dyDescent="0.2">
      <c r="B27" s="163">
        <v>21</v>
      </c>
      <c r="C27" s="204" t="s">
        <v>427</v>
      </c>
      <c r="D27" s="207">
        <v>11210</v>
      </c>
      <c r="E27" s="259" t="s">
        <v>478</v>
      </c>
      <c r="F27" s="260">
        <v>171</v>
      </c>
      <c r="G27" s="203" t="s">
        <v>423</v>
      </c>
      <c r="H27" s="203" t="s">
        <v>453</v>
      </c>
      <c r="I27" s="203" t="s">
        <v>442</v>
      </c>
      <c r="J27" s="203" t="s">
        <v>445</v>
      </c>
      <c r="K27" s="203" t="s">
        <v>446</v>
      </c>
      <c r="L27" s="203">
        <v>2008</v>
      </c>
      <c r="M27" s="253" t="s">
        <v>432</v>
      </c>
      <c r="N27" s="200"/>
      <c r="O27" s="200" t="s">
        <v>475</v>
      </c>
      <c r="P27" s="175"/>
      <c r="Q27" s="261" t="s">
        <v>448</v>
      </c>
      <c r="R27" s="261" t="s">
        <v>373</v>
      </c>
      <c r="S27" s="262" t="s">
        <v>448</v>
      </c>
      <c r="T27" s="262" t="s">
        <v>477</v>
      </c>
      <c r="U27" s="251" t="s">
        <v>426</v>
      </c>
      <c r="V27" s="252">
        <v>51</v>
      </c>
      <c r="W27" s="225" t="s">
        <v>423</v>
      </c>
      <c r="X27" s="225" t="s">
        <v>428</v>
      </c>
      <c r="Y27" s="225" t="s">
        <v>429</v>
      </c>
      <c r="Z27" s="225" t="s">
        <v>430</v>
      </c>
      <c r="AA27" s="225" t="s">
        <v>431</v>
      </c>
      <c r="AB27" s="225">
        <v>1994</v>
      </c>
      <c r="AC27" s="225"/>
      <c r="AD27" s="200"/>
      <c r="AE27" s="175"/>
      <c r="AF27" s="556" t="s">
        <v>452</v>
      </c>
      <c r="AG27" s="557"/>
    </row>
    <row r="28" spans="2:33" s="164" customFormat="1" ht="22.5" customHeight="1" x14ac:dyDescent="0.2">
      <c r="B28" s="163">
        <v>22</v>
      </c>
      <c r="C28" s="204" t="s">
        <v>427</v>
      </c>
      <c r="D28" s="207">
        <v>11220</v>
      </c>
      <c r="E28" s="259" t="s">
        <v>478</v>
      </c>
      <c r="F28" s="260">
        <v>172</v>
      </c>
      <c r="G28" s="203" t="s">
        <v>423</v>
      </c>
      <c r="H28" s="203" t="s">
        <v>453</v>
      </c>
      <c r="I28" s="203" t="s">
        <v>442</v>
      </c>
      <c r="J28" s="203" t="s">
        <v>445</v>
      </c>
      <c r="K28" s="203" t="s">
        <v>446</v>
      </c>
      <c r="L28" s="203">
        <v>2008</v>
      </c>
      <c r="M28" s="165"/>
      <c r="N28" s="200"/>
      <c r="O28" s="200" t="s">
        <v>475</v>
      </c>
      <c r="P28" s="175"/>
      <c r="Q28" s="261" t="s">
        <v>448</v>
      </c>
      <c r="R28" s="261" t="s">
        <v>373</v>
      </c>
      <c r="S28" s="262" t="s">
        <v>448</v>
      </c>
      <c r="T28" s="262" t="s">
        <v>477</v>
      </c>
      <c r="U28" s="251" t="s">
        <v>426</v>
      </c>
      <c r="V28" s="252">
        <v>52</v>
      </c>
      <c r="W28" s="225" t="s">
        <v>423</v>
      </c>
      <c r="X28" s="225" t="s">
        <v>428</v>
      </c>
      <c r="Y28" s="225" t="s">
        <v>429</v>
      </c>
      <c r="Z28" s="225" t="s">
        <v>430</v>
      </c>
      <c r="AA28" s="225" t="s">
        <v>431</v>
      </c>
      <c r="AB28" s="225">
        <v>1994</v>
      </c>
      <c r="AC28" s="225"/>
      <c r="AD28" s="200"/>
      <c r="AE28" s="175"/>
      <c r="AF28" s="556" t="s">
        <v>452</v>
      </c>
      <c r="AG28" s="557"/>
    </row>
    <row r="29" spans="2:33" s="164" customFormat="1" ht="22.5" customHeight="1" x14ac:dyDescent="0.2">
      <c r="B29" s="163">
        <v>23</v>
      </c>
      <c r="C29" s="204" t="s">
        <v>427</v>
      </c>
      <c r="D29" s="207">
        <v>11230</v>
      </c>
      <c r="E29" s="259" t="s">
        <v>478</v>
      </c>
      <c r="F29" s="260">
        <v>173</v>
      </c>
      <c r="G29" s="203" t="s">
        <v>423</v>
      </c>
      <c r="H29" s="203" t="s">
        <v>453</v>
      </c>
      <c r="I29" s="203" t="s">
        <v>442</v>
      </c>
      <c r="J29" s="203" t="s">
        <v>445</v>
      </c>
      <c r="K29" s="203" t="s">
        <v>446</v>
      </c>
      <c r="L29" s="203">
        <v>2008</v>
      </c>
      <c r="M29" s="165"/>
      <c r="N29" s="200"/>
      <c r="O29" s="200" t="s">
        <v>475</v>
      </c>
      <c r="P29" s="175"/>
      <c r="Q29" s="261" t="s">
        <v>448</v>
      </c>
      <c r="R29" s="261" t="s">
        <v>373</v>
      </c>
      <c r="S29" s="262" t="s">
        <v>448</v>
      </c>
      <c r="T29" s="262" t="s">
        <v>477</v>
      </c>
      <c r="U29" s="251" t="s">
        <v>426</v>
      </c>
      <c r="V29" s="252">
        <v>53</v>
      </c>
      <c r="W29" s="225" t="s">
        <v>423</v>
      </c>
      <c r="X29" s="225" t="s">
        <v>428</v>
      </c>
      <c r="Y29" s="225" t="s">
        <v>429</v>
      </c>
      <c r="Z29" s="225" t="s">
        <v>430</v>
      </c>
      <c r="AA29" s="225" t="s">
        <v>431</v>
      </c>
      <c r="AB29" s="225">
        <v>1994</v>
      </c>
      <c r="AC29" s="225"/>
      <c r="AD29" s="200"/>
      <c r="AE29" s="175"/>
      <c r="AF29" s="556" t="s">
        <v>452</v>
      </c>
      <c r="AG29" s="557"/>
    </row>
    <row r="30" spans="2:33" s="164" customFormat="1" ht="22.5" customHeight="1" x14ac:dyDescent="0.2">
      <c r="B30" s="163">
        <v>24</v>
      </c>
      <c r="C30" s="204" t="s">
        <v>427</v>
      </c>
      <c r="D30" s="207">
        <v>11240</v>
      </c>
      <c r="E30" s="259" t="s">
        <v>478</v>
      </c>
      <c r="F30" s="260">
        <v>174</v>
      </c>
      <c r="G30" s="203" t="s">
        <v>423</v>
      </c>
      <c r="H30" s="203" t="s">
        <v>453</v>
      </c>
      <c r="I30" s="203" t="s">
        <v>442</v>
      </c>
      <c r="J30" s="203" t="s">
        <v>445</v>
      </c>
      <c r="K30" s="203" t="s">
        <v>446</v>
      </c>
      <c r="L30" s="203">
        <v>2008</v>
      </c>
      <c r="M30" s="165"/>
      <c r="N30" s="200"/>
      <c r="O30" s="200" t="s">
        <v>475</v>
      </c>
      <c r="P30" s="175"/>
      <c r="Q30" s="261" t="s">
        <v>448</v>
      </c>
      <c r="R30" s="261" t="s">
        <v>373</v>
      </c>
      <c r="S30" s="262" t="s">
        <v>448</v>
      </c>
      <c r="T30" s="262" t="s">
        <v>477</v>
      </c>
      <c r="U30" s="251" t="s">
        <v>426</v>
      </c>
      <c r="V30" s="252">
        <v>54</v>
      </c>
      <c r="W30" s="225" t="s">
        <v>423</v>
      </c>
      <c r="X30" s="225" t="s">
        <v>428</v>
      </c>
      <c r="Y30" s="225" t="s">
        <v>429</v>
      </c>
      <c r="Z30" s="225" t="s">
        <v>430</v>
      </c>
      <c r="AA30" s="225" t="s">
        <v>431</v>
      </c>
      <c r="AB30" s="225">
        <v>1994</v>
      </c>
      <c r="AC30" s="225"/>
      <c r="AD30" s="200"/>
      <c r="AE30" s="175"/>
      <c r="AF30" s="556" t="s">
        <v>452</v>
      </c>
      <c r="AG30" s="557"/>
    </row>
    <row r="31" spans="2:33" s="164" customFormat="1" ht="22.5" customHeight="1" x14ac:dyDescent="0.2">
      <c r="B31" s="163">
        <v>25</v>
      </c>
      <c r="C31" s="204" t="s">
        <v>427</v>
      </c>
      <c r="D31" s="207">
        <v>11250</v>
      </c>
      <c r="E31" s="259" t="s">
        <v>478</v>
      </c>
      <c r="F31" s="260">
        <v>175</v>
      </c>
      <c r="G31" s="203" t="s">
        <v>423</v>
      </c>
      <c r="H31" s="203" t="s">
        <v>453</v>
      </c>
      <c r="I31" s="203" t="s">
        <v>442</v>
      </c>
      <c r="J31" s="203" t="s">
        <v>445</v>
      </c>
      <c r="K31" s="203" t="s">
        <v>446</v>
      </c>
      <c r="L31" s="203">
        <v>2008</v>
      </c>
      <c r="M31" s="165"/>
      <c r="N31" s="200"/>
      <c r="O31" s="200" t="s">
        <v>475</v>
      </c>
      <c r="P31" s="175"/>
      <c r="Q31" s="261" t="s">
        <v>448</v>
      </c>
      <c r="R31" s="261" t="s">
        <v>373</v>
      </c>
      <c r="S31" s="262" t="s">
        <v>448</v>
      </c>
      <c r="T31" s="262" t="s">
        <v>477</v>
      </c>
      <c r="U31" s="251" t="s">
        <v>426</v>
      </c>
      <c r="V31" s="252">
        <v>55</v>
      </c>
      <c r="W31" s="225" t="s">
        <v>423</v>
      </c>
      <c r="X31" s="225" t="s">
        <v>428</v>
      </c>
      <c r="Y31" s="225" t="s">
        <v>429</v>
      </c>
      <c r="Z31" s="225" t="s">
        <v>430</v>
      </c>
      <c r="AA31" s="225" t="s">
        <v>431</v>
      </c>
      <c r="AB31" s="225">
        <v>1994</v>
      </c>
      <c r="AC31" s="225"/>
      <c r="AD31" s="200"/>
      <c r="AE31" s="175"/>
      <c r="AF31" s="556" t="s">
        <v>452</v>
      </c>
      <c r="AG31" s="557"/>
    </row>
    <row r="32" spans="2:33" s="164" customFormat="1" ht="22.5" customHeight="1" x14ac:dyDescent="0.2">
      <c r="B32" s="163">
        <v>26</v>
      </c>
      <c r="C32" s="204" t="s">
        <v>427</v>
      </c>
      <c r="D32" s="207">
        <v>11260</v>
      </c>
      <c r="E32" s="259" t="s">
        <v>478</v>
      </c>
      <c r="F32" s="260">
        <v>176</v>
      </c>
      <c r="G32" s="203" t="s">
        <v>423</v>
      </c>
      <c r="H32" s="203" t="s">
        <v>453</v>
      </c>
      <c r="I32" s="203" t="s">
        <v>442</v>
      </c>
      <c r="J32" s="203" t="s">
        <v>445</v>
      </c>
      <c r="K32" s="203" t="s">
        <v>446</v>
      </c>
      <c r="L32" s="203">
        <v>2008</v>
      </c>
      <c r="M32" s="165"/>
      <c r="N32" s="200"/>
      <c r="O32" s="200" t="s">
        <v>475</v>
      </c>
      <c r="P32" s="175"/>
      <c r="Q32" s="261" t="s">
        <v>448</v>
      </c>
      <c r="R32" s="261" t="s">
        <v>373</v>
      </c>
      <c r="S32" s="262" t="s">
        <v>448</v>
      </c>
      <c r="T32" s="262" t="s">
        <v>477</v>
      </c>
      <c r="U32" s="251" t="s">
        <v>426</v>
      </c>
      <c r="V32" s="252">
        <v>56</v>
      </c>
      <c r="W32" s="225" t="s">
        <v>423</v>
      </c>
      <c r="X32" s="225" t="s">
        <v>428</v>
      </c>
      <c r="Y32" s="225" t="s">
        <v>429</v>
      </c>
      <c r="Z32" s="225" t="s">
        <v>430</v>
      </c>
      <c r="AA32" s="225" t="s">
        <v>431</v>
      </c>
      <c r="AB32" s="225">
        <v>1994</v>
      </c>
      <c r="AC32" s="225"/>
      <c r="AD32" s="200"/>
      <c r="AE32" s="175"/>
      <c r="AF32" s="556" t="s">
        <v>452</v>
      </c>
      <c r="AG32" s="557"/>
    </row>
    <row r="33" spans="2:33" s="164" customFormat="1" ht="22.5" customHeight="1" x14ac:dyDescent="0.2">
      <c r="B33" s="163">
        <v>27</v>
      </c>
      <c r="C33" s="204" t="s">
        <v>427</v>
      </c>
      <c r="D33" s="207">
        <v>11270</v>
      </c>
      <c r="E33" s="259" t="s">
        <v>478</v>
      </c>
      <c r="F33" s="260">
        <v>177</v>
      </c>
      <c r="G33" s="203" t="s">
        <v>423</v>
      </c>
      <c r="H33" s="203" t="s">
        <v>453</v>
      </c>
      <c r="I33" s="203" t="s">
        <v>442</v>
      </c>
      <c r="J33" s="203" t="s">
        <v>445</v>
      </c>
      <c r="K33" s="203" t="s">
        <v>446</v>
      </c>
      <c r="L33" s="203">
        <v>2008</v>
      </c>
      <c r="M33" s="165"/>
      <c r="N33" s="200"/>
      <c r="O33" s="200" t="s">
        <v>475</v>
      </c>
      <c r="P33" s="175"/>
      <c r="Q33" s="261" t="s">
        <v>448</v>
      </c>
      <c r="R33" s="261" t="s">
        <v>373</v>
      </c>
      <c r="S33" s="262" t="s">
        <v>448</v>
      </c>
      <c r="T33" s="262" t="s">
        <v>477</v>
      </c>
      <c r="U33" s="251" t="s">
        <v>426</v>
      </c>
      <c r="V33" s="252">
        <v>57</v>
      </c>
      <c r="W33" s="225" t="s">
        <v>423</v>
      </c>
      <c r="X33" s="225" t="s">
        <v>428</v>
      </c>
      <c r="Y33" s="225" t="s">
        <v>429</v>
      </c>
      <c r="Z33" s="225" t="s">
        <v>430</v>
      </c>
      <c r="AA33" s="225" t="s">
        <v>431</v>
      </c>
      <c r="AB33" s="225">
        <v>1994</v>
      </c>
      <c r="AC33" s="225"/>
      <c r="AD33" s="200"/>
      <c r="AE33" s="175"/>
      <c r="AF33" s="556" t="s">
        <v>452</v>
      </c>
      <c r="AG33" s="557"/>
    </row>
    <row r="34" spans="2:33" s="164" customFormat="1" ht="22.5" customHeight="1" x14ac:dyDescent="0.2">
      <c r="B34" s="163">
        <v>28</v>
      </c>
      <c r="C34" s="204" t="s">
        <v>427</v>
      </c>
      <c r="D34" s="207">
        <v>11280</v>
      </c>
      <c r="E34" s="259" t="s">
        <v>478</v>
      </c>
      <c r="F34" s="260">
        <v>178</v>
      </c>
      <c r="G34" s="203" t="s">
        <v>423</v>
      </c>
      <c r="H34" s="203" t="s">
        <v>453</v>
      </c>
      <c r="I34" s="203" t="s">
        <v>442</v>
      </c>
      <c r="J34" s="203" t="s">
        <v>445</v>
      </c>
      <c r="K34" s="203" t="s">
        <v>446</v>
      </c>
      <c r="L34" s="203">
        <v>2008</v>
      </c>
      <c r="M34" s="165"/>
      <c r="N34" s="200"/>
      <c r="O34" s="200" t="s">
        <v>475</v>
      </c>
      <c r="P34" s="175"/>
      <c r="Q34" s="261" t="s">
        <v>448</v>
      </c>
      <c r="R34" s="261" t="s">
        <v>373</v>
      </c>
      <c r="S34" s="262" t="s">
        <v>448</v>
      </c>
      <c r="T34" s="262" t="s">
        <v>477</v>
      </c>
      <c r="U34" s="251" t="s">
        <v>426</v>
      </c>
      <c r="V34" s="252">
        <v>58</v>
      </c>
      <c r="W34" s="225" t="s">
        <v>423</v>
      </c>
      <c r="X34" s="225" t="s">
        <v>428</v>
      </c>
      <c r="Y34" s="225" t="s">
        <v>429</v>
      </c>
      <c r="Z34" s="225" t="s">
        <v>430</v>
      </c>
      <c r="AA34" s="225" t="s">
        <v>431</v>
      </c>
      <c r="AB34" s="225">
        <v>1994</v>
      </c>
      <c r="AC34" s="225"/>
      <c r="AD34" s="200"/>
      <c r="AE34" s="175"/>
      <c r="AF34" s="556" t="s">
        <v>452</v>
      </c>
      <c r="AG34" s="557"/>
    </row>
    <row r="35" spans="2:33" s="164" customFormat="1" ht="22.5" customHeight="1" x14ac:dyDescent="0.2">
      <c r="B35" s="163">
        <v>29</v>
      </c>
      <c r="C35" s="204" t="s">
        <v>427</v>
      </c>
      <c r="D35" s="207">
        <v>11290</v>
      </c>
      <c r="E35" s="259" t="s">
        <v>478</v>
      </c>
      <c r="F35" s="260">
        <v>179</v>
      </c>
      <c r="G35" s="203" t="s">
        <v>423</v>
      </c>
      <c r="H35" s="203" t="s">
        <v>453</v>
      </c>
      <c r="I35" s="203" t="s">
        <v>442</v>
      </c>
      <c r="J35" s="203" t="s">
        <v>445</v>
      </c>
      <c r="K35" s="203" t="s">
        <v>446</v>
      </c>
      <c r="L35" s="203">
        <v>2008</v>
      </c>
      <c r="M35" s="165"/>
      <c r="N35" s="200"/>
      <c r="O35" s="200" t="s">
        <v>475</v>
      </c>
      <c r="P35" s="175"/>
      <c r="Q35" s="261" t="s">
        <v>448</v>
      </c>
      <c r="R35" s="261" t="s">
        <v>373</v>
      </c>
      <c r="S35" s="262" t="s">
        <v>448</v>
      </c>
      <c r="T35" s="262" t="s">
        <v>477</v>
      </c>
      <c r="U35" s="251" t="s">
        <v>426</v>
      </c>
      <c r="V35" s="252">
        <v>59</v>
      </c>
      <c r="W35" s="225" t="s">
        <v>423</v>
      </c>
      <c r="X35" s="225" t="s">
        <v>428</v>
      </c>
      <c r="Y35" s="225" t="s">
        <v>429</v>
      </c>
      <c r="Z35" s="225" t="s">
        <v>430</v>
      </c>
      <c r="AA35" s="225" t="s">
        <v>431</v>
      </c>
      <c r="AB35" s="225">
        <v>1994</v>
      </c>
      <c r="AC35" s="225"/>
      <c r="AD35" s="200"/>
      <c r="AE35" s="175"/>
      <c r="AF35" s="556" t="s">
        <v>452</v>
      </c>
      <c r="AG35" s="557"/>
    </row>
    <row r="36" spans="2:33" s="164" customFormat="1" ht="22.5" customHeight="1" x14ac:dyDescent="0.2">
      <c r="B36" s="163">
        <v>30</v>
      </c>
      <c r="C36" s="204" t="s">
        <v>427</v>
      </c>
      <c r="D36" s="207">
        <v>11300</v>
      </c>
      <c r="E36" s="259" t="s">
        <v>478</v>
      </c>
      <c r="F36" s="260">
        <v>180</v>
      </c>
      <c r="G36" s="203" t="s">
        <v>423</v>
      </c>
      <c r="H36" s="203" t="s">
        <v>453</v>
      </c>
      <c r="I36" s="203" t="s">
        <v>442</v>
      </c>
      <c r="J36" s="203" t="s">
        <v>445</v>
      </c>
      <c r="K36" s="203" t="s">
        <v>446</v>
      </c>
      <c r="L36" s="203">
        <v>2008</v>
      </c>
      <c r="M36" s="165"/>
      <c r="N36" s="200"/>
      <c r="O36" s="200" t="s">
        <v>475</v>
      </c>
      <c r="P36" s="175"/>
      <c r="Q36" s="262" t="s">
        <v>448</v>
      </c>
      <c r="R36" s="262" t="s">
        <v>456</v>
      </c>
      <c r="S36" s="261" t="s">
        <v>448</v>
      </c>
      <c r="T36" s="261" t="s">
        <v>484</v>
      </c>
      <c r="U36" s="251" t="s">
        <v>426</v>
      </c>
      <c r="V36" s="252">
        <v>60</v>
      </c>
      <c r="W36" s="225" t="s">
        <v>423</v>
      </c>
      <c r="X36" s="225" t="s">
        <v>428</v>
      </c>
      <c r="Y36" s="225" t="s">
        <v>429</v>
      </c>
      <c r="Z36" s="225" t="s">
        <v>430</v>
      </c>
      <c r="AA36" s="225" t="s">
        <v>431</v>
      </c>
      <c r="AB36" s="225">
        <v>1994</v>
      </c>
      <c r="AC36" s="225"/>
      <c r="AD36" s="200"/>
      <c r="AE36" s="175"/>
      <c r="AF36" s="556" t="s">
        <v>452</v>
      </c>
      <c r="AG36" s="557"/>
    </row>
    <row r="37" spans="2:33" s="164" customFormat="1" ht="22.5" customHeight="1" x14ac:dyDescent="0.2">
      <c r="B37" s="163">
        <v>31</v>
      </c>
      <c r="C37" s="204" t="s">
        <v>427</v>
      </c>
      <c r="D37" s="207">
        <v>11310</v>
      </c>
      <c r="E37" s="259" t="s">
        <v>478</v>
      </c>
      <c r="F37" s="260">
        <v>181</v>
      </c>
      <c r="G37" s="203" t="s">
        <v>423</v>
      </c>
      <c r="H37" s="203" t="s">
        <v>453</v>
      </c>
      <c r="I37" s="203" t="s">
        <v>442</v>
      </c>
      <c r="J37" s="203" t="s">
        <v>445</v>
      </c>
      <c r="K37" s="203" t="s">
        <v>446</v>
      </c>
      <c r="L37" s="203">
        <v>2008</v>
      </c>
      <c r="M37" s="165"/>
      <c r="N37" s="200"/>
      <c r="O37" s="200" t="s">
        <v>475</v>
      </c>
      <c r="P37" s="175"/>
      <c r="Q37" s="262" t="s">
        <v>448</v>
      </c>
      <c r="R37" s="262" t="s">
        <v>456</v>
      </c>
      <c r="S37" s="261" t="s">
        <v>448</v>
      </c>
      <c r="T37" s="261" t="s">
        <v>484</v>
      </c>
      <c r="U37" s="251" t="s">
        <v>439</v>
      </c>
      <c r="V37" s="252">
        <v>1</v>
      </c>
      <c r="W37" s="249" t="s">
        <v>440</v>
      </c>
      <c r="X37" s="249" t="s">
        <v>441</v>
      </c>
      <c r="Y37" s="249" t="s">
        <v>442</v>
      </c>
      <c r="Z37" s="249" t="s">
        <v>443</v>
      </c>
      <c r="AA37" s="249" t="s">
        <v>444</v>
      </c>
      <c r="AB37" s="249">
        <v>1999</v>
      </c>
    </row>
    <row r="38" spans="2:33" s="164" customFormat="1" ht="22.5" customHeight="1" x14ac:dyDescent="0.2">
      <c r="B38" s="163">
        <v>32</v>
      </c>
      <c r="C38" s="204" t="s">
        <v>427</v>
      </c>
      <c r="D38" s="207">
        <v>11320</v>
      </c>
      <c r="E38" s="259" t="s">
        <v>478</v>
      </c>
      <c r="F38" s="260">
        <v>182</v>
      </c>
      <c r="G38" s="203" t="s">
        <v>423</v>
      </c>
      <c r="H38" s="203" t="s">
        <v>453</v>
      </c>
      <c r="I38" s="203" t="s">
        <v>442</v>
      </c>
      <c r="J38" s="203" t="s">
        <v>445</v>
      </c>
      <c r="K38" s="203" t="s">
        <v>446</v>
      </c>
      <c r="L38" s="203">
        <v>2008</v>
      </c>
      <c r="M38" s="165"/>
      <c r="N38" s="200"/>
      <c r="O38" s="200" t="s">
        <v>475</v>
      </c>
      <c r="P38" s="175"/>
      <c r="Q38" s="262" t="s">
        <v>448</v>
      </c>
      <c r="R38" s="262" t="s">
        <v>456</v>
      </c>
      <c r="S38" s="261" t="s">
        <v>448</v>
      </c>
      <c r="T38" s="261" t="s">
        <v>484</v>
      </c>
      <c r="U38" s="251" t="s">
        <v>439</v>
      </c>
      <c r="V38" s="252">
        <v>2</v>
      </c>
      <c r="W38" s="249" t="s">
        <v>440</v>
      </c>
      <c r="X38" s="249" t="s">
        <v>441</v>
      </c>
      <c r="Y38" s="249" t="s">
        <v>442</v>
      </c>
      <c r="Z38" s="249" t="s">
        <v>443</v>
      </c>
      <c r="AA38" s="249" t="s">
        <v>444</v>
      </c>
      <c r="AB38" s="249">
        <v>1999</v>
      </c>
    </row>
    <row r="39" spans="2:33" s="164" customFormat="1" ht="22.5" customHeight="1" x14ac:dyDescent="0.2">
      <c r="B39" s="163">
        <v>33</v>
      </c>
      <c r="C39" s="204" t="s">
        <v>427</v>
      </c>
      <c r="D39" s="207">
        <v>11330</v>
      </c>
      <c r="E39" s="259" t="s">
        <v>478</v>
      </c>
      <c r="F39" s="260">
        <v>183</v>
      </c>
      <c r="G39" s="203" t="s">
        <v>423</v>
      </c>
      <c r="H39" s="203" t="s">
        <v>453</v>
      </c>
      <c r="I39" s="203" t="s">
        <v>442</v>
      </c>
      <c r="J39" s="203" t="s">
        <v>445</v>
      </c>
      <c r="K39" s="203" t="s">
        <v>446</v>
      </c>
      <c r="L39" s="203">
        <v>2008</v>
      </c>
      <c r="M39" s="165"/>
      <c r="N39" s="200"/>
      <c r="O39" s="200" t="s">
        <v>475</v>
      </c>
      <c r="P39" s="175"/>
      <c r="Q39" s="262" t="s">
        <v>448</v>
      </c>
      <c r="R39" s="262" t="s">
        <v>456</v>
      </c>
      <c r="S39" s="261" t="s">
        <v>448</v>
      </c>
      <c r="T39" s="261" t="s">
        <v>484</v>
      </c>
      <c r="U39" s="251" t="s">
        <v>439</v>
      </c>
      <c r="V39" s="252">
        <v>3</v>
      </c>
      <c r="W39" s="249" t="s">
        <v>440</v>
      </c>
      <c r="X39" s="249" t="s">
        <v>441</v>
      </c>
      <c r="Y39" s="249" t="s">
        <v>442</v>
      </c>
      <c r="Z39" s="249" t="s">
        <v>443</v>
      </c>
      <c r="AA39" s="249" t="s">
        <v>444</v>
      </c>
      <c r="AB39" s="249">
        <v>1999</v>
      </c>
    </row>
    <row r="40" spans="2:33" s="164" customFormat="1" ht="22.5" customHeight="1" x14ac:dyDescent="0.2">
      <c r="B40" s="163">
        <v>34</v>
      </c>
      <c r="C40" s="204" t="s">
        <v>427</v>
      </c>
      <c r="D40" s="207">
        <v>11340</v>
      </c>
      <c r="E40" s="259" t="s">
        <v>478</v>
      </c>
      <c r="F40" s="260">
        <v>184</v>
      </c>
      <c r="G40" s="203" t="s">
        <v>423</v>
      </c>
      <c r="H40" s="203" t="s">
        <v>453</v>
      </c>
      <c r="I40" s="203" t="s">
        <v>442</v>
      </c>
      <c r="J40" s="203" t="s">
        <v>445</v>
      </c>
      <c r="K40" s="203" t="s">
        <v>446</v>
      </c>
      <c r="L40" s="203">
        <v>2008</v>
      </c>
      <c r="M40" s="165"/>
      <c r="N40" s="200"/>
      <c r="O40" s="200" t="s">
        <v>475</v>
      </c>
      <c r="P40" s="175"/>
      <c r="Q40" s="262" t="s">
        <v>448</v>
      </c>
      <c r="R40" s="262" t="s">
        <v>456</v>
      </c>
      <c r="S40" s="261" t="s">
        <v>448</v>
      </c>
      <c r="T40" s="261" t="s">
        <v>484</v>
      </c>
      <c r="U40" s="251" t="s">
        <v>439</v>
      </c>
      <c r="V40" s="252">
        <v>4</v>
      </c>
      <c r="W40" s="249" t="s">
        <v>440</v>
      </c>
      <c r="X40" s="249" t="s">
        <v>441</v>
      </c>
      <c r="Y40" s="249" t="s">
        <v>442</v>
      </c>
      <c r="Z40" s="249" t="s">
        <v>443</v>
      </c>
      <c r="AA40" s="249" t="s">
        <v>444</v>
      </c>
      <c r="AB40" s="249">
        <v>1999</v>
      </c>
    </row>
    <row r="41" spans="2:33" s="164" customFormat="1" ht="22.5" customHeight="1" x14ac:dyDescent="0.2">
      <c r="B41" s="163">
        <v>35</v>
      </c>
      <c r="C41" s="204" t="s">
        <v>427</v>
      </c>
      <c r="D41" s="207">
        <v>11350</v>
      </c>
      <c r="E41" s="259" t="s">
        <v>478</v>
      </c>
      <c r="F41" s="260">
        <v>185</v>
      </c>
      <c r="G41" s="203" t="s">
        <v>423</v>
      </c>
      <c r="H41" s="203" t="s">
        <v>453</v>
      </c>
      <c r="I41" s="203" t="s">
        <v>442</v>
      </c>
      <c r="J41" s="203" t="s">
        <v>445</v>
      </c>
      <c r="K41" s="203" t="s">
        <v>446</v>
      </c>
      <c r="L41" s="203">
        <v>2008</v>
      </c>
      <c r="M41" s="165"/>
      <c r="N41" s="200"/>
      <c r="O41" s="200" t="s">
        <v>475</v>
      </c>
      <c r="P41" s="175"/>
      <c r="Q41" s="262" t="s">
        <v>448</v>
      </c>
      <c r="R41" s="262" t="s">
        <v>456</v>
      </c>
      <c r="S41" s="262" t="s">
        <v>448</v>
      </c>
      <c r="T41" s="262" t="s">
        <v>483</v>
      </c>
      <c r="U41" s="251" t="s">
        <v>439</v>
      </c>
      <c r="V41" s="252">
        <v>5</v>
      </c>
      <c r="W41" s="249" t="s">
        <v>440</v>
      </c>
      <c r="X41" s="249" t="s">
        <v>441</v>
      </c>
      <c r="Y41" s="249" t="s">
        <v>442</v>
      </c>
      <c r="Z41" s="249" t="s">
        <v>443</v>
      </c>
      <c r="AA41" s="249" t="s">
        <v>444</v>
      </c>
      <c r="AB41" s="249">
        <v>1999</v>
      </c>
    </row>
    <row r="42" spans="2:33" ht="22.5" customHeight="1" x14ac:dyDescent="0.2">
      <c r="B42" s="163">
        <v>36</v>
      </c>
      <c r="C42" s="204" t="s">
        <v>427</v>
      </c>
      <c r="D42" s="207">
        <v>11360</v>
      </c>
      <c r="E42" s="259" t="s">
        <v>478</v>
      </c>
      <c r="F42" s="260">
        <v>186</v>
      </c>
      <c r="G42" s="203" t="s">
        <v>423</v>
      </c>
      <c r="H42" s="203" t="s">
        <v>453</v>
      </c>
      <c r="I42" s="203" t="s">
        <v>442</v>
      </c>
      <c r="J42" s="203" t="s">
        <v>445</v>
      </c>
      <c r="K42" s="203" t="s">
        <v>446</v>
      </c>
      <c r="L42" s="203">
        <v>2008</v>
      </c>
      <c r="M42" s="165"/>
      <c r="N42" s="200"/>
      <c r="O42" s="200" t="s">
        <v>475</v>
      </c>
      <c r="P42" s="175"/>
      <c r="Q42" s="261" t="s">
        <v>448</v>
      </c>
      <c r="R42" s="261" t="s">
        <v>457</v>
      </c>
      <c r="S42" s="262" t="s">
        <v>448</v>
      </c>
      <c r="T42" s="262" t="s">
        <v>483</v>
      </c>
      <c r="U42" s="251" t="s">
        <v>439</v>
      </c>
      <c r="V42" s="252">
        <v>6</v>
      </c>
      <c r="W42" s="249" t="s">
        <v>440</v>
      </c>
      <c r="X42" s="249" t="s">
        <v>441</v>
      </c>
      <c r="Y42" s="249" t="s">
        <v>442</v>
      </c>
      <c r="Z42" s="249" t="s">
        <v>443</v>
      </c>
      <c r="AA42" s="249" t="s">
        <v>444</v>
      </c>
      <c r="AB42" s="249">
        <v>1999</v>
      </c>
    </row>
    <row r="43" spans="2:33" ht="22.5" customHeight="1" x14ac:dyDescent="0.2">
      <c r="B43" s="163">
        <v>37</v>
      </c>
      <c r="C43" s="204" t="s">
        <v>427</v>
      </c>
      <c r="D43" s="207">
        <v>11370</v>
      </c>
      <c r="E43" s="259" t="s">
        <v>478</v>
      </c>
      <c r="F43" s="260">
        <v>187</v>
      </c>
      <c r="G43" s="203" t="s">
        <v>423</v>
      </c>
      <c r="H43" s="203" t="s">
        <v>453</v>
      </c>
      <c r="I43" s="203" t="s">
        <v>442</v>
      </c>
      <c r="J43" s="203" t="s">
        <v>445</v>
      </c>
      <c r="K43" s="203" t="s">
        <v>446</v>
      </c>
      <c r="L43" s="203">
        <v>2008</v>
      </c>
      <c r="M43" s="165"/>
      <c r="N43" s="200"/>
      <c r="O43" s="200" t="s">
        <v>475</v>
      </c>
      <c r="P43" s="175"/>
      <c r="Q43" s="261" t="s">
        <v>448</v>
      </c>
      <c r="R43" s="261" t="s">
        <v>457</v>
      </c>
      <c r="S43" s="262" t="s">
        <v>448</v>
      </c>
      <c r="T43" s="262" t="s">
        <v>483</v>
      </c>
      <c r="U43" s="251" t="s">
        <v>439</v>
      </c>
      <c r="V43" s="252">
        <v>7</v>
      </c>
      <c r="W43" s="249" t="s">
        <v>440</v>
      </c>
      <c r="X43" s="249" t="s">
        <v>441</v>
      </c>
      <c r="Y43" s="249" t="s">
        <v>442</v>
      </c>
      <c r="Z43" s="249" t="s">
        <v>443</v>
      </c>
      <c r="AA43" s="249" t="s">
        <v>444</v>
      </c>
      <c r="AB43" s="249">
        <v>1999</v>
      </c>
    </row>
    <row r="44" spans="2:33" ht="22.5" customHeight="1" x14ac:dyDescent="0.2">
      <c r="B44" s="163">
        <v>38</v>
      </c>
      <c r="C44" s="204" t="s">
        <v>427</v>
      </c>
      <c r="D44" s="207">
        <v>11380</v>
      </c>
      <c r="E44" s="259" t="s">
        <v>478</v>
      </c>
      <c r="F44" s="260">
        <v>188</v>
      </c>
      <c r="G44" s="203" t="s">
        <v>423</v>
      </c>
      <c r="H44" s="203" t="s">
        <v>453</v>
      </c>
      <c r="I44" s="203" t="s">
        <v>442</v>
      </c>
      <c r="J44" s="203" t="s">
        <v>445</v>
      </c>
      <c r="K44" s="203" t="s">
        <v>446</v>
      </c>
      <c r="L44" s="203">
        <v>2008</v>
      </c>
      <c r="M44" s="165"/>
      <c r="N44" s="200"/>
      <c r="O44" s="200" t="s">
        <v>475</v>
      </c>
      <c r="P44" s="175"/>
      <c r="Q44" s="261" t="s">
        <v>448</v>
      </c>
      <c r="R44" s="261" t="s">
        <v>457</v>
      </c>
      <c r="S44" s="262" t="s">
        <v>448</v>
      </c>
      <c r="T44" s="262" t="s">
        <v>483</v>
      </c>
      <c r="U44" s="251" t="s">
        <v>439</v>
      </c>
      <c r="V44" s="252">
        <v>8</v>
      </c>
      <c r="W44" s="249" t="s">
        <v>440</v>
      </c>
      <c r="X44" s="249" t="s">
        <v>441</v>
      </c>
      <c r="Y44" s="249" t="s">
        <v>442</v>
      </c>
      <c r="Z44" s="249" t="s">
        <v>443</v>
      </c>
      <c r="AA44" s="249" t="s">
        <v>444</v>
      </c>
      <c r="AB44" s="249">
        <v>1999</v>
      </c>
    </row>
    <row r="45" spans="2:33" ht="22.5" customHeight="1" x14ac:dyDescent="0.2">
      <c r="B45" s="163">
        <v>39</v>
      </c>
      <c r="C45" s="204" t="s">
        <v>427</v>
      </c>
      <c r="D45" s="207">
        <v>11390</v>
      </c>
      <c r="E45" s="259" t="s">
        <v>478</v>
      </c>
      <c r="F45" s="260">
        <v>189</v>
      </c>
      <c r="G45" s="203" t="s">
        <v>423</v>
      </c>
      <c r="H45" s="203" t="s">
        <v>453</v>
      </c>
      <c r="I45" s="203" t="s">
        <v>442</v>
      </c>
      <c r="J45" s="203" t="s">
        <v>445</v>
      </c>
      <c r="K45" s="203" t="s">
        <v>446</v>
      </c>
      <c r="L45" s="203">
        <v>2008</v>
      </c>
      <c r="M45" s="165"/>
      <c r="N45" s="200"/>
      <c r="O45" s="200" t="s">
        <v>475</v>
      </c>
      <c r="P45" s="175"/>
      <c r="Q45" s="261" t="s">
        <v>448</v>
      </c>
      <c r="R45" s="261" t="s">
        <v>482</v>
      </c>
      <c r="S45" s="262" t="s">
        <v>448</v>
      </c>
      <c r="T45" s="262" t="s">
        <v>483</v>
      </c>
      <c r="U45" s="251" t="s">
        <v>439</v>
      </c>
      <c r="V45" s="252">
        <v>9</v>
      </c>
      <c r="W45" s="249" t="s">
        <v>440</v>
      </c>
      <c r="X45" s="249" t="s">
        <v>441</v>
      </c>
      <c r="Y45" s="249" t="s">
        <v>442</v>
      </c>
      <c r="Z45" s="249" t="s">
        <v>443</v>
      </c>
      <c r="AA45" s="249" t="s">
        <v>444</v>
      </c>
      <c r="AB45" s="249">
        <v>1999</v>
      </c>
    </row>
    <row r="46" spans="2:33" ht="22.5" customHeight="1" x14ac:dyDescent="0.2">
      <c r="B46" s="163">
        <v>40</v>
      </c>
      <c r="C46" s="204" t="s">
        <v>427</v>
      </c>
      <c r="D46" s="207">
        <v>11400</v>
      </c>
      <c r="E46" s="259" t="s">
        <v>478</v>
      </c>
      <c r="F46" s="260">
        <v>190</v>
      </c>
      <c r="G46" s="203" t="s">
        <v>423</v>
      </c>
      <c r="H46" s="203" t="s">
        <v>453</v>
      </c>
      <c r="I46" s="203" t="s">
        <v>442</v>
      </c>
      <c r="J46" s="203" t="s">
        <v>445</v>
      </c>
      <c r="K46" s="203" t="s">
        <v>446</v>
      </c>
      <c r="L46" s="203">
        <v>2008</v>
      </c>
      <c r="M46" s="165"/>
      <c r="N46" s="200"/>
      <c r="O46" s="200" t="s">
        <v>475</v>
      </c>
      <c r="P46" s="175"/>
      <c r="Q46" s="261" t="s">
        <v>448</v>
      </c>
      <c r="R46" s="261" t="s">
        <v>482</v>
      </c>
      <c r="S46" s="261" t="s">
        <v>448</v>
      </c>
      <c r="T46" s="261" t="s">
        <v>449</v>
      </c>
      <c r="U46" s="251" t="s">
        <v>439</v>
      </c>
      <c r="V46" s="252">
        <v>10</v>
      </c>
      <c r="W46" s="249" t="s">
        <v>440</v>
      </c>
      <c r="X46" s="249" t="s">
        <v>441</v>
      </c>
      <c r="Y46" s="249" t="s">
        <v>442</v>
      </c>
      <c r="Z46" s="249" t="s">
        <v>443</v>
      </c>
      <c r="AA46" s="249" t="s">
        <v>444</v>
      </c>
      <c r="AB46" s="249">
        <v>1999</v>
      </c>
    </row>
    <row r="47" spans="2:33" ht="22.5" customHeight="1" x14ac:dyDescent="0.2">
      <c r="B47" s="163">
        <v>41</v>
      </c>
      <c r="C47" s="204" t="s">
        <v>427</v>
      </c>
      <c r="D47" s="207">
        <v>11410</v>
      </c>
      <c r="E47" s="259" t="s">
        <v>447</v>
      </c>
      <c r="F47" s="260">
        <v>21</v>
      </c>
      <c r="G47" s="258" t="s">
        <v>423</v>
      </c>
      <c r="H47" s="258" t="s">
        <v>453</v>
      </c>
      <c r="I47" s="258" t="s">
        <v>442</v>
      </c>
      <c r="J47" s="258" t="s">
        <v>445</v>
      </c>
      <c r="K47" s="258" t="s">
        <v>446</v>
      </c>
      <c r="L47" s="258">
        <v>2006</v>
      </c>
      <c r="M47" s="165"/>
      <c r="N47" s="200"/>
      <c r="O47" s="200" t="s">
        <v>475</v>
      </c>
      <c r="P47" s="175"/>
      <c r="Q47" s="261" t="s">
        <v>448</v>
      </c>
      <c r="R47" s="261" t="s">
        <v>482</v>
      </c>
      <c r="S47" s="261" t="s">
        <v>448</v>
      </c>
      <c r="T47" s="261" t="s">
        <v>449</v>
      </c>
    </row>
    <row r="48" spans="2:33" ht="22.5" customHeight="1" x14ac:dyDescent="0.2">
      <c r="B48" s="163">
        <v>42</v>
      </c>
      <c r="C48" s="204" t="s">
        <v>427</v>
      </c>
      <c r="D48" s="207">
        <v>11420</v>
      </c>
      <c r="E48" s="259" t="s">
        <v>447</v>
      </c>
      <c r="F48" s="260">
        <v>22</v>
      </c>
      <c r="G48" s="258" t="s">
        <v>423</v>
      </c>
      <c r="H48" s="258" t="s">
        <v>453</v>
      </c>
      <c r="I48" s="258" t="s">
        <v>442</v>
      </c>
      <c r="J48" s="258" t="s">
        <v>445</v>
      </c>
      <c r="K48" s="258" t="s">
        <v>446</v>
      </c>
      <c r="L48" s="258">
        <v>2006</v>
      </c>
      <c r="M48" s="165"/>
      <c r="N48" s="200"/>
      <c r="O48" s="200" t="s">
        <v>475</v>
      </c>
      <c r="P48" s="175"/>
      <c r="Q48" s="261" t="s">
        <v>448</v>
      </c>
      <c r="R48" s="261" t="s">
        <v>482</v>
      </c>
      <c r="S48" s="261" t="s">
        <v>448</v>
      </c>
      <c r="T48" s="261" t="s">
        <v>449</v>
      </c>
    </row>
    <row r="49" spans="2:20" ht="22.5" customHeight="1" x14ac:dyDescent="0.2">
      <c r="B49" s="163">
        <v>43</v>
      </c>
      <c r="C49" s="204" t="s">
        <v>427</v>
      </c>
      <c r="D49" s="207">
        <v>11430</v>
      </c>
      <c r="E49" s="259" t="s">
        <v>447</v>
      </c>
      <c r="F49" s="260">
        <v>23</v>
      </c>
      <c r="G49" s="258" t="s">
        <v>423</v>
      </c>
      <c r="H49" s="258" t="s">
        <v>453</v>
      </c>
      <c r="I49" s="258" t="s">
        <v>442</v>
      </c>
      <c r="J49" s="258" t="s">
        <v>445</v>
      </c>
      <c r="K49" s="258" t="s">
        <v>446</v>
      </c>
      <c r="L49" s="258">
        <v>2006</v>
      </c>
      <c r="M49" s="165"/>
      <c r="N49" s="200"/>
      <c r="O49" s="200" t="s">
        <v>475</v>
      </c>
      <c r="P49" s="175"/>
      <c r="Q49" s="261" t="s">
        <v>448</v>
      </c>
      <c r="R49" s="261" t="s">
        <v>482</v>
      </c>
      <c r="S49" s="261" t="s">
        <v>448</v>
      </c>
      <c r="T49" s="261" t="s">
        <v>449</v>
      </c>
    </row>
    <row r="50" spans="2:20" ht="22.5" customHeight="1" x14ac:dyDescent="0.2">
      <c r="B50" s="163">
        <v>44</v>
      </c>
      <c r="C50" s="204" t="s">
        <v>427</v>
      </c>
      <c r="D50" s="207">
        <v>11440</v>
      </c>
      <c r="E50" s="259" t="s">
        <v>447</v>
      </c>
      <c r="F50" s="260">
        <v>24</v>
      </c>
      <c r="G50" s="258" t="s">
        <v>423</v>
      </c>
      <c r="H50" s="258" t="s">
        <v>453</v>
      </c>
      <c r="I50" s="258" t="s">
        <v>442</v>
      </c>
      <c r="J50" s="258" t="s">
        <v>445</v>
      </c>
      <c r="K50" s="258" t="s">
        <v>446</v>
      </c>
      <c r="L50" s="258">
        <v>2006</v>
      </c>
      <c r="M50" s="165"/>
      <c r="N50" s="200"/>
      <c r="O50" s="200" t="s">
        <v>475</v>
      </c>
      <c r="P50" s="175"/>
      <c r="Q50" s="261" t="s">
        <v>448</v>
      </c>
      <c r="R50" s="261" t="s">
        <v>482</v>
      </c>
      <c r="S50" s="261" t="s">
        <v>448</v>
      </c>
      <c r="T50" s="261" t="s">
        <v>449</v>
      </c>
    </row>
    <row r="51" spans="2:20" ht="22.5" customHeight="1" x14ac:dyDescent="0.2">
      <c r="B51" s="163">
        <v>45</v>
      </c>
      <c r="C51" s="204" t="s">
        <v>427</v>
      </c>
      <c r="D51" s="207">
        <v>11450</v>
      </c>
      <c r="E51" s="259" t="s">
        <v>447</v>
      </c>
      <c r="F51" s="260">
        <v>25</v>
      </c>
      <c r="G51" s="258" t="s">
        <v>423</v>
      </c>
      <c r="H51" s="258" t="s">
        <v>453</v>
      </c>
      <c r="I51" s="258" t="s">
        <v>442</v>
      </c>
      <c r="J51" s="258" t="s">
        <v>445</v>
      </c>
      <c r="K51" s="258" t="s">
        <v>446</v>
      </c>
      <c r="L51" s="258">
        <v>2006</v>
      </c>
      <c r="M51" s="165"/>
      <c r="N51" s="200"/>
      <c r="O51" s="200" t="s">
        <v>475</v>
      </c>
      <c r="P51" s="175"/>
      <c r="Q51" s="262" t="s">
        <v>448</v>
      </c>
      <c r="R51" s="262" t="s">
        <v>477</v>
      </c>
      <c r="S51" s="261" t="s">
        <v>448</v>
      </c>
      <c r="T51" s="261" t="s">
        <v>449</v>
      </c>
    </row>
    <row r="52" spans="2:20" ht="22.5" customHeight="1" x14ac:dyDescent="0.2">
      <c r="B52" s="163">
        <v>46</v>
      </c>
      <c r="C52" s="204" t="s">
        <v>427</v>
      </c>
      <c r="D52" s="207">
        <v>11460</v>
      </c>
      <c r="E52" s="259" t="s">
        <v>447</v>
      </c>
      <c r="F52" s="260">
        <v>26</v>
      </c>
      <c r="G52" s="258" t="s">
        <v>423</v>
      </c>
      <c r="H52" s="258" t="s">
        <v>453</v>
      </c>
      <c r="I52" s="258" t="s">
        <v>442</v>
      </c>
      <c r="J52" s="258" t="s">
        <v>445</v>
      </c>
      <c r="K52" s="258" t="s">
        <v>446</v>
      </c>
      <c r="L52" s="258">
        <v>2006</v>
      </c>
      <c r="M52" s="165"/>
      <c r="N52" s="200"/>
      <c r="O52" s="200" t="s">
        <v>475</v>
      </c>
      <c r="P52" s="175"/>
      <c r="Q52" s="262" t="s">
        <v>448</v>
      </c>
      <c r="R52" s="262" t="s">
        <v>477</v>
      </c>
      <c r="S52" s="261" t="s">
        <v>448</v>
      </c>
      <c r="T52" s="261" t="s">
        <v>449</v>
      </c>
    </row>
    <row r="53" spans="2:20" ht="22.5" customHeight="1" x14ac:dyDescent="0.2">
      <c r="B53" s="163">
        <v>47</v>
      </c>
      <c r="C53" s="204" t="s">
        <v>427</v>
      </c>
      <c r="D53" s="207">
        <v>11470</v>
      </c>
      <c r="E53" s="259" t="s">
        <v>447</v>
      </c>
      <c r="F53" s="260">
        <v>27</v>
      </c>
      <c r="G53" s="258" t="s">
        <v>423</v>
      </c>
      <c r="H53" s="258" t="s">
        <v>453</v>
      </c>
      <c r="I53" s="258" t="s">
        <v>442</v>
      </c>
      <c r="J53" s="258" t="s">
        <v>445</v>
      </c>
      <c r="K53" s="258" t="s">
        <v>446</v>
      </c>
      <c r="L53" s="258">
        <v>2006</v>
      </c>
      <c r="M53" s="165"/>
      <c r="N53" s="200"/>
      <c r="O53" s="200" t="s">
        <v>475</v>
      </c>
      <c r="P53" s="175"/>
      <c r="Q53" s="262" t="s">
        <v>448</v>
      </c>
      <c r="R53" s="262" t="s">
        <v>477</v>
      </c>
      <c r="S53" s="261" t="s">
        <v>448</v>
      </c>
      <c r="T53" s="261" t="s">
        <v>449</v>
      </c>
    </row>
    <row r="54" spans="2:20" ht="22.5" customHeight="1" x14ac:dyDescent="0.2">
      <c r="B54" s="163">
        <v>48</v>
      </c>
      <c r="C54" s="204" t="s">
        <v>427</v>
      </c>
      <c r="D54" s="207">
        <v>11480</v>
      </c>
      <c r="E54" s="259" t="s">
        <v>447</v>
      </c>
      <c r="F54" s="260">
        <v>28</v>
      </c>
      <c r="G54" s="258" t="s">
        <v>423</v>
      </c>
      <c r="H54" s="258" t="s">
        <v>453</v>
      </c>
      <c r="I54" s="258" t="s">
        <v>442</v>
      </c>
      <c r="J54" s="258" t="s">
        <v>445</v>
      </c>
      <c r="K54" s="258" t="s">
        <v>446</v>
      </c>
      <c r="L54" s="258">
        <v>2006</v>
      </c>
      <c r="M54" s="165"/>
      <c r="N54" s="200"/>
      <c r="O54" s="200" t="s">
        <v>475</v>
      </c>
      <c r="P54" s="175"/>
      <c r="Q54" s="262" t="s">
        <v>448</v>
      </c>
      <c r="R54" s="262" t="s">
        <v>477</v>
      </c>
      <c r="S54" s="261" t="s">
        <v>448</v>
      </c>
      <c r="T54" s="261" t="s">
        <v>449</v>
      </c>
    </row>
    <row r="55" spans="2:20" ht="22.5" customHeight="1" x14ac:dyDescent="0.2">
      <c r="B55" s="163">
        <v>49</v>
      </c>
      <c r="C55" s="204" t="s">
        <v>427</v>
      </c>
      <c r="D55" s="207">
        <v>11490</v>
      </c>
      <c r="E55" s="259" t="s">
        <v>447</v>
      </c>
      <c r="F55" s="260">
        <v>29</v>
      </c>
      <c r="G55" s="258" t="s">
        <v>423</v>
      </c>
      <c r="H55" s="258" t="s">
        <v>453</v>
      </c>
      <c r="I55" s="258" t="s">
        <v>442</v>
      </c>
      <c r="J55" s="258" t="s">
        <v>445</v>
      </c>
      <c r="K55" s="258" t="s">
        <v>446</v>
      </c>
      <c r="L55" s="258">
        <v>2006</v>
      </c>
      <c r="M55" s="165"/>
      <c r="N55" s="200"/>
      <c r="O55" s="200" t="s">
        <v>475</v>
      </c>
      <c r="P55" s="175"/>
      <c r="Q55" s="262" t="s">
        <v>448</v>
      </c>
      <c r="R55" s="262" t="s">
        <v>477</v>
      </c>
      <c r="S55" s="261" t="s">
        <v>448</v>
      </c>
      <c r="T55" s="261" t="s">
        <v>449</v>
      </c>
    </row>
    <row r="56" spans="2:20" ht="22.5" customHeight="1" x14ac:dyDescent="0.2">
      <c r="B56" s="163">
        <v>50</v>
      </c>
      <c r="C56" s="204" t="s">
        <v>427</v>
      </c>
      <c r="D56" s="207">
        <v>11500</v>
      </c>
      <c r="E56" s="259" t="s">
        <v>447</v>
      </c>
      <c r="F56" s="260">
        <v>30</v>
      </c>
      <c r="G56" s="258" t="s">
        <v>423</v>
      </c>
      <c r="H56" s="258" t="s">
        <v>453</v>
      </c>
      <c r="I56" s="258" t="s">
        <v>442</v>
      </c>
      <c r="J56" s="258" t="s">
        <v>445</v>
      </c>
      <c r="K56" s="258" t="s">
        <v>446</v>
      </c>
      <c r="L56" s="258">
        <v>2006</v>
      </c>
      <c r="M56" s="165"/>
      <c r="N56" s="200"/>
      <c r="O56" s="200" t="s">
        <v>475</v>
      </c>
      <c r="P56" s="175"/>
      <c r="Q56" s="262" t="s">
        <v>448</v>
      </c>
      <c r="R56" s="262" t="s">
        <v>477</v>
      </c>
      <c r="S56" s="261" t="s">
        <v>448</v>
      </c>
      <c r="T56" s="261" t="s">
        <v>449</v>
      </c>
    </row>
    <row r="57" spans="2:20" ht="22.5" customHeight="1" x14ac:dyDescent="0.2">
      <c r="B57" s="163">
        <v>51</v>
      </c>
      <c r="C57" s="204" t="s">
        <v>427</v>
      </c>
      <c r="D57" s="207">
        <v>11510</v>
      </c>
      <c r="E57" s="259" t="s">
        <v>447</v>
      </c>
      <c r="F57" s="260">
        <v>101</v>
      </c>
      <c r="G57" s="258" t="s">
        <v>423</v>
      </c>
      <c r="H57" s="258" t="s">
        <v>453</v>
      </c>
      <c r="I57" s="258" t="s">
        <v>442</v>
      </c>
      <c r="J57" s="258" t="s">
        <v>445</v>
      </c>
      <c r="K57" s="258" t="s">
        <v>446</v>
      </c>
      <c r="L57" s="258">
        <v>2006</v>
      </c>
      <c r="M57" s="165"/>
      <c r="N57" s="200"/>
      <c r="O57" s="200" t="s">
        <v>475</v>
      </c>
      <c r="P57" s="175"/>
      <c r="Q57" s="262" t="s">
        <v>448</v>
      </c>
      <c r="R57" s="262" t="s">
        <v>477</v>
      </c>
      <c r="S57" s="261" t="s">
        <v>448</v>
      </c>
      <c r="T57" s="261" t="s">
        <v>449</v>
      </c>
    </row>
    <row r="58" spans="2:20" ht="22.5" customHeight="1" x14ac:dyDescent="0.2">
      <c r="B58" s="163">
        <v>52</v>
      </c>
      <c r="C58" s="204" t="s">
        <v>427</v>
      </c>
      <c r="D58" s="207">
        <v>11520</v>
      </c>
      <c r="E58" s="259" t="s">
        <v>447</v>
      </c>
      <c r="F58" s="260">
        <v>102</v>
      </c>
      <c r="G58" s="258" t="s">
        <v>423</v>
      </c>
      <c r="H58" s="258" t="s">
        <v>453</v>
      </c>
      <c r="I58" s="258" t="s">
        <v>442</v>
      </c>
      <c r="J58" s="258" t="s">
        <v>445</v>
      </c>
      <c r="K58" s="258" t="s">
        <v>446</v>
      </c>
      <c r="L58" s="258">
        <v>2006</v>
      </c>
      <c r="M58" s="165"/>
      <c r="N58" s="200"/>
      <c r="O58" s="200" t="s">
        <v>475</v>
      </c>
      <c r="P58" s="175"/>
      <c r="Q58" s="262" t="s">
        <v>448</v>
      </c>
      <c r="R58" s="262" t="s">
        <v>477</v>
      </c>
      <c r="S58" s="261" t="s">
        <v>448</v>
      </c>
      <c r="T58" s="261" t="s">
        <v>449</v>
      </c>
    </row>
    <row r="59" spans="2:20" ht="22.5" customHeight="1" x14ac:dyDescent="0.2">
      <c r="B59" s="163">
        <v>53</v>
      </c>
      <c r="C59" s="204" t="s">
        <v>427</v>
      </c>
      <c r="D59" s="207">
        <v>11530</v>
      </c>
      <c r="E59" s="259" t="s">
        <v>447</v>
      </c>
      <c r="F59" s="260">
        <v>103</v>
      </c>
      <c r="G59" s="258" t="s">
        <v>423</v>
      </c>
      <c r="H59" s="258" t="s">
        <v>453</v>
      </c>
      <c r="I59" s="258" t="s">
        <v>442</v>
      </c>
      <c r="J59" s="258" t="s">
        <v>445</v>
      </c>
      <c r="K59" s="258" t="s">
        <v>446</v>
      </c>
      <c r="L59" s="258">
        <v>2006</v>
      </c>
      <c r="M59" s="165"/>
      <c r="N59" s="200"/>
      <c r="O59" s="200" t="s">
        <v>475</v>
      </c>
      <c r="P59" s="175"/>
      <c r="Q59" s="262" t="s">
        <v>448</v>
      </c>
      <c r="R59" s="262" t="s">
        <v>477</v>
      </c>
      <c r="S59" s="261" t="s">
        <v>448</v>
      </c>
      <c r="T59" s="261" t="s">
        <v>449</v>
      </c>
    </row>
    <row r="60" spans="2:20" ht="22.5" customHeight="1" x14ac:dyDescent="0.2">
      <c r="B60" s="163">
        <v>54</v>
      </c>
      <c r="C60" s="204" t="s">
        <v>427</v>
      </c>
      <c r="D60" s="207">
        <v>11540</v>
      </c>
      <c r="E60" s="259" t="s">
        <v>447</v>
      </c>
      <c r="F60" s="260">
        <v>104</v>
      </c>
      <c r="G60" s="258" t="s">
        <v>423</v>
      </c>
      <c r="H60" s="258" t="s">
        <v>453</v>
      </c>
      <c r="I60" s="258" t="s">
        <v>442</v>
      </c>
      <c r="J60" s="258" t="s">
        <v>445</v>
      </c>
      <c r="K60" s="258" t="s">
        <v>446</v>
      </c>
      <c r="L60" s="258">
        <v>2006</v>
      </c>
      <c r="M60" s="165"/>
      <c r="N60" s="200"/>
      <c r="O60" s="200" t="s">
        <v>475</v>
      </c>
      <c r="P60" s="175"/>
      <c r="Q60" s="262" t="s">
        <v>448</v>
      </c>
      <c r="R60" s="262" t="s">
        <v>477</v>
      </c>
      <c r="S60" s="261" t="s">
        <v>448</v>
      </c>
      <c r="T60" s="261" t="s">
        <v>449</v>
      </c>
    </row>
    <row r="61" spans="2:20" ht="22.5" customHeight="1" x14ac:dyDescent="0.2">
      <c r="B61" s="163">
        <v>55</v>
      </c>
      <c r="C61" s="204" t="s">
        <v>427</v>
      </c>
      <c r="D61" s="207">
        <v>11550</v>
      </c>
      <c r="E61" s="259" t="s">
        <v>447</v>
      </c>
      <c r="F61" s="260">
        <v>105</v>
      </c>
      <c r="G61" s="258" t="s">
        <v>423</v>
      </c>
      <c r="H61" s="258" t="s">
        <v>453</v>
      </c>
      <c r="I61" s="258" t="s">
        <v>442</v>
      </c>
      <c r="J61" s="258" t="s">
        <v>445</v>
      </c>
      <c r="K61" s="258" t="s">
        <v>446</v>
      </c>
      <c r="L61" s="258">
        <v>2006</v>
      </c>
      <c r="M61" s="165"/>
      <c r="N61" s="200"/>
      <c r="O61" s="200" t="s">
        <v>475</v>
      </c>
      <c r="P61" s="175"/>
      <c r="Q61" s="262" t="s">
        <v>448</v>
      </c>
      <c r="R61" s="262" t="s">
        <v>477</v>
      </c>
      <c r="S61" s="262" t="s">
        <v>448</v>
      </c>
      <c r="T61" s="262" t="s">
        <v>450</v>
      </c>
    </row>
    <row r="62" spans="2:20" ht="22.5" customHeight="1" x14ac:dyDescent="0.2">
      <c r="B62" s="163">
        <v>56</v>
      </c>
      <c r="C62" s="204" t="s">
        <v>427</v>
      </c>
      <c r="D62" s="207">
        <v>11560</v>
      </c>
      <c r="E62" s="259" t="s">
        <v>447</v>
      </c>
      <c r="F62" s="260">
        <v>106</v>
      </c>
      <c r="G62" s="258" t="s">
        <v>423</v>
      </c>
      <c r="H62" s="258" t="s">
        <v>453</v>
      </c>
      <c r="I62" s="258" t="s">
        <v>442</v>
      </c>
      <c r="J62" s="258" t="s">
        <v>445</v>
      </c>
      <c r="K62" s="258" t="s">
        <v>446</v>
      </c>
      <c r="L62" s="258">
        <v>2006</v>
      </c>
      <c r="M62" s="165"/>
      <c r="N62" s="200"/>
      <c r="O62" s="200" t="s">
        <v>475</v>
      </c>
      <c r="P62" s="175"/>
      <c r="Q62" s="262" t="s">
        <v>448</v>
      </c>
      <c r="R62" s="262" t="s">
        <v>477</v>
      </c>
      <c r="S62" s="262" t="s">
        <v>448</v>
      </c>
      <c r="T62" s="262" t="s">
        <v>450</v>
      </c>
    </row>
    <row r="63" spans="2:20" ht="22.5" customHeight="1" x14ac:dyDescent="0.2">
      <c r="B63" s="163">
        <v>57</v>
      </c>
      <c r="C63" s="204" t="s">
        <v>427</v>
      </c>
      <c r="D63" s="207">
        <v>11570</v>
      </c>
      <c r="E63" s="259" t="s">
        <v>447</v>
      </c>
      <c r="F63" s="260">
        <v>107</v>
      </c>
      <c r="G63" s="258" t="s">
        <v>423</v>
      </c>
      <c r="H63" s="258" t="s">
        <v>453</v>
      </c>
      <c r="I63" s="258" t="s">
        <v>442</v>
      </c>
      <c r="J63" s="258" t="s">
        <v>445</v>
      </c>
      <c r="K63" s="258" t="s">
        <v>446</v>
      </c>
      <c r="L63" s="258">
        <v>2006</v>
      </c>
      <c r="M63" s="165"/>
      <c r="N63" s="200"/>
      <c r="O63" s="200" t="s">
        <v>475</v>
      </c>
      <c r="P63" s="175"/>
      <c r="Q63" s="261" t="s">
        <v>448</v>
      </c>
      <c r="R63" s="261" t="s">
        <v>484</v>
      </c>
      <c r="S63" s="262" t="s">
        <v>448</v>
      </c>
      <c r="T63" s="262" t="s">
        <v>450</v>
      </c>
    </row>
    <row r="64" spans="2:20" ht="22.5" customHeight="1" x14ac:dyDescent="0.2">
      <c r="B64" s="163">
        <v>58</v>
      </c>
      <c r="C64" s="204" t="s">
        <v>427</v>
      </c>
      <c r="D64" s="207">
        <v>11580</v>
      </c>
      <c r="E64" s="259" t="s">
        <v>447</v>
      </c>
      <c r="F64" s="260">
        <v>108</v>
      </c>
      <c r="G64" s="258" t="s">
        <v>423</v>
      </c>
      <c r="H64" s="258" t="s">
        <v>453</v>
      </c>
      <c r="I64" s="258" t="s">
        <v>442</v>
      </c>
      <c r="J64" s="258" t="s">
        <v>445</v>
      </c>
      <c r="K64" s="258" t="s">
        <v>446</v>
      </c>
      <c r="L64" s="258">
        <v>2006</v>
      </c>
      <c r="M64" s="165"/>
      <c r="N64" s="200"/>
      <c r="O64" s="200" t="s">
        <v>475</v>
      </c>
      <c r="P64" s="175"/>
      <c r="Q64" s="261" t="s">
        <v>448</v>
      </c>
      <c r="R64" s="261" t="s">
        <v>484</v>
      </c>
      <c r="S64" s="262" t="s">
        <v>448</v>
      </c>
      <c r="T64" s="262" t="s">
        <v>450</v>
      </c>
    </row>
    <row r="65" spans="2:20" ht="22.5" customHeight="1" x14ac:dyDescent="0.2">
      <c r="B65" s="163">
        <v>59</v>
      </c>
      <c r="C65" s="204" t="s">
        <v>427</v>
      </c>
      <c r="D65" s="207">
        <v>11590</v>
      </c>
      <c r="E65" s="259" t="s">
        <v>447</v>
      </c>
      <c r="F65" s="260">
        <v>109</v>
      </c>
      <c r="G65" s="258" t="s">
        <v>423</v>
      </c>
      <c r="H65" s="258" t="s">
        <v>453</v>
      </c>
      <c r="I65" s="258" t="s">
        <v>442</v>
      </c>
      <c r="J65" s="258" t="s">
        <v>445</v>
      </c>
      <c r="K65" s="258" t="s">
        <v>446</v>
      </c>
      <c r="L65" s="258">
        <v>2006</v>
      </c>
      <c r="M65" s="165"/>
      <c r="N65" s="200"/>
      <c r="O65" s="200" t="s">
        <v>475</v>
      </c>
      <c r="P65" s="175"/>
      <c r="Q65" s="261" t="s">
        <v>448</v>
      </c>
      <c r="R65" s="261" t="s">
        <v>484</v>
      </c>
      <c r="S65" s="262" t="s">
        <v>448</v>
      </c>
      <c r="T65" s="262" t="s">
        <v>450</v>
      </c>
    </row>
    <row r="66" spans="2:20" ht="22.5" customHeight="1" x14ac:dyDescent="0.2">
      <c r="B66" s="163">
        <v>60</v>
      </c>
      <c r="C66" s="204" t="s">
        <v>427</v>
      </c>
      <c r="D66" s="207">
        <v>11600</v>
      </c>
      <c r="E66" s="259" t="s">
        <v>447</v>
      </c>
      <c r="F66" s="260">
        <v>110</v>
      </c>
      <c r="G66" s="258" t="s">
        <v>423</v>
      </c>
      <c r="H66" s="258" t="s">
        <v>453</v>
      </c>
      <c r="I66" s="258" t="s">
        <v>442</v>
      </c>
      <c r="J66" s="258" t="s">
        <v>445</v>
      </c>
      <c r="K66" s="258" t="s">
        <v>446</v>
      </c>
      <c r="L66" s="258">
        <v>2006</v>
      </c>
      <c r="M66" s="165"/>
      <c r="N66" s="200"/>
      <c r="O66" s="200" t="s">
        <v>475</v>
      </c>
      <c r="P66" s="175"/>
      <c r="Q66" s="261" t="s">
        <v>448</v>
      </c>
      <c r="R66" s="261" t="s">
        <v>484</v>
      </c>
      <c r="S66" s="262" t="s">
        <v>448</v>
      </c>
      <c r="T66" s="262" t="s">
        <v>450</v>
      </c>
    </row>
    <row r="67" spans="2:20" ht="22.5" customHeight="1" x14ac:dyDescent="0.2">
      <c r="B67" s="163">
        <v>61</v>
      </c>
      <c r="C67" s="204" t="s">
        <v>427</v>
      </c>
      <c r="D67" s="207">
        <v>11610</v>
      </c>
      <c r="E67" s="259" t="s">
        <v>447</v>
      </c>
      <c r="F67" s="260">
        <v>111</v>
      </c>
      <c r="G67" s="258" t="s">
        <v>423</v>
      </c>
      <c r="H67" s="258" t="s">
        <v>453</v>
      </c>
      <c r="I67" s="258" t="s">
        <v>442</v>
      </c>
      <c r="J67" s="258" t="s">
        <v>445</v>
      </c>
      <c r="K67" s="258" t="s">
        <v>446</v>
      </c>
      <c r="L67" s="258">
        <v>2006</v>
      </c>
      <c r="M67" s="165"/>
      <c r="N67" s="200"/>
      <c r="O67" s="200" t="s">
        <v>475</v>
      </c>
      <c r="P67" s="175"/>
      <c r="Q67" s="261" t="s">
        <v>448</v>
      </c>
      <c r="R67" s="261" t="s">
        <v>484</v>
      </c>
      <c r="S67" s="262" t="s">
        <v>448</v>
      </c>
      <c r="T67" s="262" t="s">
        <v>450</v>
      </c>
    </row>
    <row r="68" spans="2:20" ht="22.5" customHeight="1" x14ac:dyDescent="0.2">
      <c r="B68" s="163">
        <v>62</v>
      </c>
      <c r="C68" s="204" t="s">
        <v>427</v>
      </c>
      <c r="D68" s="207">
        <v>11620</v>
      </c>
      <c r="E68" s="259" t="s">
        <v>447</v>
      </c>
      <c r="F68" s="260">
        <v>112</v>
      </c>
      <c r="G68" s="258" t="s">
        <v>423</v>
      </c>
      <c r="H68" s="258" t="s">
        <v>453</v>
      </c>
      <c r="I68" s="258" t="s">
        <v>442</v>
      </c>
      <c r="J68" s="258" t="s">
        <v>445</v>
      </c>
      <c r="K68" s="258" t="s">
        <v>446</v>
      </c>
      <c r="L68" s="258">
        <v>2006</v>
      </c>
      <c r="M68" s="165"/>
      <c r="N68" s="200"/>
      <c r="O68" s="200" t="s">
        <v>475</v>
      </c>
      <c r="P68" s="175"/>
      <c r="Q68" s="261" t="s">
        <v>448</v>
      </c>
      <c r="R68" s="261" t="s">
        <v>484</v>
      </c>
      <c r="S68" s="262" t="s">
        <v>448</v>
      </c>
      <c r="T68" s="262" t="s">
        <v>450</v>
      </c>
    </row>
    <row r="69" spans="2:20" ht="22.5" customHeight="1" x14ac:dyDescent="0.2">
      <c r="B69" s="163">
        <v>63</v>
      </c>
      <c r="C69" s="204" t="s">
        <v>427</v>
      </c>
      <c r="D69" s="207">
        <v>11630</v>
      </c>
      <c r="E69" s="259" t="s">
        <v>447</v>
      </c>
      <c r="F69" s="260">
        <v>113</v>
      </c>
      <c r="G69" s="258" t="s">
        <v>423</v>
      </c>
      <c r="H69" s="258" t="s">
        <v>453</v>
      </c>
      <c r="I69" s="258" t="s">
        <v>442</v>
      </c>
      <c r="J69" s="258" t="s">
        <v>445</v>
      </c>
      <c r="K69" s="258" t="s">
        <v>446</v>
      </c>
      <c r="L69" s="258">
        <v>2006</v>
      </c>
      <c r="M69" s="165"/>
      <c r="N69" s="200"/>
      <c r="O69" s="200" t="s">
        <v>475</v>
      </c>
      <c r="P69" s="175"/>
      <c r="Q69" s="261" t="s">
        <v>448</v>
      </c>
      <c r="R69" s="261" t="s">
        <v>484</v>
      </c>
      <c r="S69" s="262" t="s">
        <v>448</v>
      </c>
      <c r="T69" s="262" t="s">
        <v>450</v>
      </c>
    </row>
    <row r="70" spans="2:20" ht="22.5" customHeight="1" x14ac:dyDescent="0.2">
      <c r="B70" s="163">
        <v>64</v>
      </c>
      <c r="C70" s="204" t="s">
        <v>427</v>
      </c>
      <c r="D70" s="207">
        <v>11640</v>
      </c>
      <c r="E70" s="259" t="s">
        <v>447</v>
      </c>
      <c r="F70" s="260">
        <v>114</v>
      </c>
      <c r="G70" s="258" t="s">
        <v>423</v>
      </c>
      <c r="H70" s="258" t="s">
        <v>453</v>
      </c>
      <c r="I70" s="258" t="s">
        <v>442</v>
      </c>
      <c r="J70" s="258" t="s">
        <v>445</v>
      </c>
      <c r="K70" s="258" t="s">
        <v>446</v>
      </c>
      <c r="L70" s="258">
        <v>2006</v>
      </c>
      <c r="M70" s="165"/>
      <c r="N70" s="200"/>
      <c r="O70" s="200" t="s">
        <v>475</v>
      </c>
      <c r="P70" s="175"/>
      <c r="Q70" s="261" t="s">
        <v>448</v>
      </c>
      <c r="R70" s="261" t="s">
        <v>484</v>
      </c>
      <c r="S70" s="262" t="s">
        <v>448</v>
      </c>
      <c r="T70" s="262" t="s">
        <v>450</v>
      </c>
    </row>
    <row r="71" spans="2:20" ht="22.5" customHeight="1" x14ac:dyDescent="0.2">
      <c r="B71" s="163">
        <v>65</v>
      </c>
      <c r="C71" s="204" t="s">
        <v>427</v>
      </c>
      <c r="D71" s="207">
        <v>11650</v>
      </c>
      <c r="E71" s="259" t="s">
        <v>447</v>
      </c>
      <c r="F71" s="260">
        <v>115</v>
      </c>
      <c r="G71" s="258" t="s">
        <v>423</v>
      </c>
      <c r="H71" s="258" t="s">
        <v>453</v>
      </c>
      <c r="I71" s="258" t="s">
        <v>442</v>
      </c>
      <c r="J71" s="258" t="s">
        <v>445</v>
      </c>
      <c r="K71" s="258" t="s">
        <v>446</v>
      </c>
      <c r="L71" s="258">
        <v>2006</v>
      </c>
      <c r="M71" s="165"/>
      <c r="N71" s="200"/>
      <c r="O71" s="200" t="s">
        <v>475</v>
      </c>
      <c r="P71" s="175"/>
      <c r="Q71" s="261" t="s">
        <v>448</v>
      </c>
      <c r="R71" s="261" t="s">
        <v>484</v>
      </c>
      <c r="S71" s="262" t="s">
        <v>448</v>
      </c>
      <c r="T71" s="262" t="s">
        <v>450</v>
      </c>
    </row>
    <row r="72" spans="2:20" ht="22.5" customHeight="1" x14ac:dyDescent="0.2">
      <c r="B72" s="163">
        <v>66</v>
      </c>
      <c r="C72" s="204" t="s">
        <v>427</v>
      </c>
      <c r="D72" s="207">
        <v>11660</v>
      </c>
      <c r="E72" s="259" t="s">
        <v>447</v>
      </c>
      <c r="F72" s="260">
        <v>116</v>
      </c>
      <c r="G72" s="258" t="s">
        <v>423</v>
      </c>
      <c r="H72" s="258" t="s">
        <v>453</v>
      </c>
      <c r="I72" s="258" t="s">
        <v>442</v>
      </c>
      <c r="J72" s="258" t="s">
        <v>445</v>
      </c>
      <c r="K72" s="258" t="s">
        <v>446</v>
      </c>
      <c r="L72" s="258">
        <v>2006</v>
      </c>
      <c r="M72" s="165"/>
      <c r="N72" s="200"/>
      <c r="O72" s="200" t="s">
        <v>475</v>
      </c>
      <c r="P72" s="175"/>
      <c r="Q72" s="261" t="s">
        <v>448</v>
      </c>
      <c r="R72" s="261" t="s">
        <v>484</v>
      </c>
      <c r="S72" s="262" t="s">
        <v>448</v>
      </c>
      <c r="T72" s="262" t="s">
        <v>450</v>
      </c>
    </row>
    <row r="73" spans="2:20" ht="22.5" customHeight="1" x14ac:dyDescent="0.2">
      <c r="B73" s="163">
        <v>67</v>
      </c>
      <c r="C73" s="204" t="s">
        <v>427</v>
      </c>
      <c r="D73" s="207">
        <v>11670</v>
      </c>
      <c r="E73" s="259" t="s">
        <v>447</v>
      </c>
      <c r="F73" s="260">
        <v>117</v>
      </c>
      <c r="G73" s="258" t="s">
        <v>423</v>
      </c>
      <c r="H73" s="258" t="s">
        <v>453</v>
      </c>
      <c r="I73" s="258" t="s">
        <v>442</v>
      </c>
      <c r="J73" s="258" t="s">
        <v>445</v>
      </c>
      <c r="K73" s="258" t="s">
        <v>446</v>
      </c>
      <c r="L73" s="258">
        <v>2006</v>
      </c>
      <c r="M73" s="165"/>
      <c r="N73" s="200"/>
      <c r="O73" s="200" t="s">
        <v>475</v>
      </c>
      <c r="P73" s="175"/>
      <c r="Q73" s="262" t="s">
        <v>448</v>
      </c>
      <c r="R73" s="262" t="s">
        <v>483</v>
      </c>
      <c r="S73" s="261" t="s">
        <v>448</v>
      </c>
      <c r="T73" s="261" t="s">
        <v>373</v>
      </c>
    </row>
    <row r="74" spans="2:20" ht="22.5" customHeight="1" x14ac:dyDescent="0.2">
      <c r="B74" s="163">
        <v>68</v>
      </c>
      <c r="C74" s="204" t="s">
        <v>427</v>
      </c>
      <c r="D74" s="207">
        <v>11680</v>
      </c>
      <c r="E74" s="259" t="s">
        <v>447</v>
      </c>
      <c r="F74" s="260">
        <v>118</v>
      </c>
      <c r="G74" s="258" t="s">
        <v>423</v>
      </c>
      <c r="H74" s="258" t="s">
        <v>453</v>
      </c>
      <c r="I74" s="258" t="s">
        <v>442</v>
      </c>
      <c r="J74" s="258" t="s">
        <v>445</v>
      </c>
      <c r="K74" s="258" t="s">
        <v>446</v>
      </c>
      <c r="L74" s="258">
        <v>2006</v>
      </c>
      <c r="M74" s="165"/>
      <c r="N74" s="200"/>
      <c r="O74" s="200" t="s">
        <v>475</v>
      </c>
      <c r="P74" s="175"/>
      <c r="Q74" s="262" t="s">
        <v>448</v>
      </c>
      <c r="R74" s="262" t="s">
        <v>483</v>
      </c>
      <c r="S74" s="261" t="s">
        <v>448</v>
      </c>
      <c r="T74" s="261" t="s">
        <v>373</v>
      </c>
    </row>
    <row r="75" spans="2:20" ht="22.5" customHeight="1" x14ac:dyDescent="0.2">
      <c r="B75" s="163">
        <v>69</v>
      </c>
      <c r="C75" s="204" t="s">
        <v>427</v>
      </c>
      <c r="D75" s="207">
        <v>11690</v>
      </c>
      <c r="E75" s="259" t="s">
        <v>447</v>
      </c>
      <c r="F75" s="260">
        <v>119</v>
      </c>
      <c r="G75" s="258" t="s">
        <v>423</v>
      </c>
      <c r="H75" s="258" t="s">
        <v>453</v>
      </c>
      <c r="I75" s="258" t="s">
        <v>442</v>
      </c>
      <c r="J75" s="258" t="s">
        <v>445</v>
      </c>
      <c r="K75" s="258" t="s">
        <v>446</v>
      </c>
      <c r="L75" s="258">
        <v>2006</v>
      </c>
      <c r="M75" s="165"/>
      <c r="N75" s="200"/>
      <c r="O75" s="200" t="s">
        <v>475</v>
      </c>
      <c r="P75" s="175"/>
      <c r="Q75" s="262" t="s">
        <v>448</v>
      </c>
      <c r="R75" s="262" t="s">
        <v>483</v>
      </c>
      <c r="S75" s="261" t="s">
        <v>448</v>
      </c>
      <c r="T75" s="261" t="s">
        <v>373</v>
      </c>
    </row>
    <row r="76" spans="2:20" ht="22.5" customHeight="1" x14ac:dyDescent="0.2">
      <c r="B76" s="163">
        <v>70</v>
      </c>
      <c r="C76" s="204" t="s">
        <v>427</v>
      </c>
      <c r="D76" s="207">
        <v>11700</v>
      </c>
      <c r="E76" s="259" t="s">
        <v>447</v>
      </c>
      <c r="F76" s="260">
        <v>120</v>
      </c>
      <c r="G76" s="258" t="s">
        <v>423</v>
      </c>
      <c r="H76" s="258" t="s">
        <v>453</v>
      </c>
      <c r="I76" s="258" t="s">
        <v>442</v>
      </c>
      <c r="J76" s="258" t="s">
        <v>445</v>
      </c>
      <c r="K76" s="258" t="s">
        <v>446</v>
      </c>
      <c r="L76" s="258">
        <v>2006</v>
      </c>
      <c r="M76" s="165"/>
      <c r="N76" s="200"/>
      <c r="O76" s="200" t="s">
        <v>475</v>
      </c>
      <c r="P76" s="175"/>
      <c r="Q76" s="262" t="s">
        <v>448</v>
      </c>
      <c r="R76" s="262" t="s">
        <v>483</v>
      </c>
      <c r="S76" s="261" t="s">
        <v>448</v>
      </c>
      <c r="T76" s="261" t="s">
        <v>373</v>
      </c>
    </row>
    <row r="77" spans="2:20" ht="22.5" customHeight="1" x14ac:dyDescent="0.2">
      <c r="B77" s="163">
        <v>71</v>
      </c>
      <c r="C77" s="204" t="s">
        <v>427</v>
      </c>
      <c r="D77" s="207">
        <v>11710</v>
      </c>
      <c r="E77" s="259" t="s">
        <v>447</v>
      </c>
      <c r="F77" s="260">
        <v>121</v>
      </c>
      <c r="G77" s="258" t="s">
        <v>423</v>
      </c>
      <c r="H77" s="258" t="s">
        <v>453</v>
      </c>
      <c r="I77" s="258" t="s">
        <v>442</v>
      </c>
      <c r="J77" s="258" t="s">
        <v>445</v>
      </c>
      <c r="K77" s="258" t="s">
        <v>446</v>
      </c>
      <c r="L77" s="258">
        <v>2006</v>
      </c>
      <c r="M77" s="165"/>
      <c r="N77" s="200"/>
      <c r="O77" s="200" t="s">
        <v>475</v>
      </c>
      <c r="P77" s="175"/>
      <c r="Q77" s="262" t="s">
        <v>448</v>
      </c>
      <c r="R77" s="262" t="s">
        <v>483</v>
      </c>
      <c r="S77" s="261" t="s">
        <v>448</v>
      </c>
      <c r="T77" s="261" t="s">
        <v>373</v>
      </c>
    </row>
    <row r="78" spans="2:20" ht="22.5" customHeight="1" x14ac:dyDescent="0.2">
      <c r="B78" s="163">
        <v>72</v>
      </c>
      <c r="C78" s="204" t="s">
        <v>427</v>
      </c>
      <c r="D78" s="207">
        <v>11720</v>
      </c>
      <c r="E78" s="259" t="s">
        <v>447</v>
      </c>
      <c r="F78" s="260">
        <v>122</v>
      </c>
      <c r="G78" s="258" t="s">
        <v>423</v>
      </c>
      <c r="H78" s="258" t="s">
        <v>453</v>
      </c>
      <c r="I78" s="258" t="s">
        <v>442</v>
      </c>
      <c r="J78" s="258" t="s">
        <v>445</v>
      </c>
      <c r="K78" s="258" t="s">
        <v>446</v>
      </c>
      <c r="L78" s="258">
        <v>2006</v>
      </c>
      <c r="M78" s="165"/>
      <c r="N78" s="200"/>
      <c r="O78" s="200" t="s">
        <v>475</v>
      </c>
      <c r="P78" s="175"/>
      <c r="Q78" s="262" t="s">
        <v>476</v>
      </c>
      <c r="R78" s="262" t="s">
        <v>485</v>
      </c>
      <c r="S78" s="261" t="s">
        <v>448</v>
      </c>
      <c r="T78" s="261" t="s">
        <v>373</v>
      </c>
    </row>
    <row r="79" spans="2:20" ht="22.5" customHeight="1" x14ac:dyDescent="0.2">
      <c r="B79" s="163">
        <v>73</v>
      </c>
      <c r="C79" s="204" t="s">
        <v>427</v>
      </c>
      <c r="D79" s="207">
        <v>11730</v>
      </c>
      <c r="E79" s="259" t="s">
        <v>447</v>
      </c>
      <c r="F79" s="260">
        <v>123</v>
      </c>
      <c r="G79" s="258" t="s">
        <v>423</v>
      </c>
      <c r="H79" s="258" t="s">
        <v>453</v>
      </c>
      <c r="I79" s="258" t="s">
        <v>442</v>
      </c>
      <c r="J79" s="258" t="s">
        <v>445</v>
      </c>
      <c r="K79" s="258" t="s">
        <v>446</v>
      </c>
      <c r="L79" s="258">
        <v>2006</v>
      </c>
      <c r="M79" s="165"/>
      <c r="N79" s="200"/>
      <c r="O79" s="200" t="s">
        <v>475</v>
      </c>
      <c r="P79" s="175"/>
      <c r="Q79" s="262" t="s">
        <v>476</v>
      </c>
      <c r="R79" s="262" t="s">
        <v>485</v>
      </c>
      <c r="S79" s="262" t="s">
        <v>448</v>
      </c>
      <c r="T79" s="262" t="s">
        <v>456</v>
      </c>
    </row>
    <row r="80" spans="2:20" ht="22.5" customHeight="1" x14ac:dyDescent="0.2">
      <c r="B80" s="163">
        <v>74</v>
      </c>
      <c r="C80" s="204" t="s">
        <v>427</v>
      </c>
      <c r="D80" s="207">
        <v>11740</v>
      </c>
      <c r="E80" s="259" t="s">
        <v>447</v>
      </c>
      <c r="F80" s="260">
        <v>124</v>
      </c>
      <c r="G80" s="258" t="s">
        <v>423</v>
      </c>
      <c r="H80" s="258" t="s">
        <v>453</v>
      </c>
      <c r="I80" s="258" t="s">
        <v>442</v>
      </c>
      <c r="J80" s="258" t="s">
        <v>445</v>
      </c>
      <c r="K80" s="258" t="s">
        <v>446</v>
      </c>
      <c r="L80" s="258">
        <v>2006</v>
      </c>
      <c r="M80" s="165"/>
      <c r="N80" s="200"/>
      <c r="O80" s="200" t="s">
        <v>475</v>
      </c>
      <c r="P80" s="175"/>
      <c r="Q80" s="262" t="s">
        <v>476</v>
      </c>
      <c r="R80" s="262" t="s">
        <v>485</v>
      </c>
      <c r="S80" s="262" t="s">
        <v>448</v>
      </c>
      <c r="T80" s="262" t="s">
        <v>456</v>
      </c>
    </row>
    <row r="81" spans="2:20" ht="22.5" customHeight="1" x14ac:dyDescent="0.2">
      <c r="B81" s="163">
        <v>75</v>
      </c>
      <c r="C81" s="204" t="s">
        <v>427</v>
      </c>
      <c r="D81" s="207">
        <v>11750</v>
      </c>
      <c r="E81" s="259" t="s">
        <v>447</v>
      </c>
      <c r="F81" s="260">
        <v>125</v>
      </c>
      <c r="G81" s="258" t="s">
        <v>423</v>
      </c>
      <c r="H81" s="258" t="s">
        <v>453</v>
      </c>
      <c r="I81" s="258" t="s">
        <v>442</v>
      </c>
      <c r="J81" s="258" t="s">
        <v>445</v>
      </c>
      <c r="K81" s="258" t="s">
        <v>446</v>
      </c>
      <c r="L81" s="258">
        <v>2006</v>
      </c>
      <c r="M81" s="165"/>
      <c r="N81" s="200"/>
      <c r="O81" s="200" t="s">
        <v>475</v>
      </c>
      <c r="P81" s="175"/>
      <c r="Q81" s="262" t="s">
        <v>476</v>
      </c>
      <c r="R81" s="262" t="s">
        <v>485</v>
      </c>
      <c r="S81" s="262" t="s">
        <v>448</v>
      </c>
      <c r="T81" s="262" t="s">
        <v>456</v>
      </c>
    </row>
    <row r="82" spans="2:20" ht="22.5" customHeight="1" x14ac:dyDescent="0.2">
      <c r="B82" s="163">
        <v>76</v>
      </c>
      <c r="C82" s="204" t="s">
        <v>427</v>
      </c>
      <c r="D82" s="207">
        <v>11760</v>
      </c>
      <c r="E82" s="259" t="s">
        <v>447</v>
      </c>
      <c r="F82" s="260">
        <v>126</v>
      </c>
      <c r="G82" s="258" t="s">
        <v>423</v>
      </c>
      <c r="H82" s="258" t="s">
        <v>453</v>
      </c>
      <c r="I82" s="258" t="s">
        <v>442</v>
      </c>
      <c r="J82" s="258" t="s">
        <v>445</v>
      </c>
      <c r="K82" s="258" t="s">
        <v>446</v>
      </c>
      <c r="L82" s="258">
        <v>2006</v>
      </c>
      <c r="M82" s="165"/>
      <c r="N82" s="200"/>
      <c r="O82" s="200" t="s">
        <v>475</v>
      </c>
      <c r="P82" s="175"/>
      <c r="Q82" s="262" t="s">
        <v>476</v>
      </c>
      <c r="R82" s="262" t="s">
        <v>485</v>
      </c>
      <c r="S82" s="262" t="s">
        <v>448</v>
      </c>
      <c r="T82" s="262" t="s">
        <v>456</v>
      </c>
    </row>
    <row r="83" spans="2:20" ht="22.5" customHeight="1" x14ac:dyDescent="0.2">
      <c r="B83" s="163">
        <v>77</v>
      </c>
      <c r="C83" s="204" t="s">
        <v>427</v>
      </c>
      <c r="D83" s="207">
        <v>11770</v>
      </c>
      <c r="E83" s="259" t="s">
        <v>447</v>
      </c>
      <c r="F83" s="260">
        <v>127</v>
      </c>
      <c r="G83" s="258" t="s">
        <v>423</v>
      </c>
      <c r="H83" s="258" t="s">
        <v>453</v>
      </c>
      <c r="I83" s="258" t="s">
        <v>442</v>
      </c>
      <c r="J83" s="258" t="s">
        <v>445</v>
      </c>
      <c r="K83" s="258" t="s">
        <v>446</v>
      </c>
      <c r="L83" s="258">
        <v>2006</v>
      </c>
      <c r="M83" s="165"/>
      <c r="N83" s="200"/>
      <c r="O83" s="200" t="s">
        <v>475</v>
      </c>
      <c r="P83" s="175"/>
      <c r="Q83" s="262" t="s">
        <v>476</v>
      </c>
      <c r="R83" s="262" t="s">
        <v>485</v>
      </c>
      <c r="S83" s="262" t="s">
        <v>448</v>
      </c>
      <c r="T83" s="262" t="s">
        <v>456</v>
      </c>
    </row>
    <row r="84" spans="2:20" ht="22.5" customHeight="1" x14ac:dyDescent="0.2">
      <c r="B84" s="163">
        <v>78</v>
      </c>
      <c r="C84" s="204" t="s">
        <v>427</v>
      </c>
      <c r="D84" s="207">
        <v>11780</v>
      </c>
      <c r="E84" s="259" t="s">
        <v>447</v>
      </c>
      <c r="F84" s="260">
        <v>128</v>
      </c>
      <c r="G84" s="258" t="s">
        <v>423</v>
      </c>
      <c r="H84" s="258" t="s">
        <v>453</v>
      </c>
      <c r="I84" s="258" t="s">
        <v>442</v>
      </c>
      <c r="J84" s="258" t="s">
        <v>445</v>
      </c>
      <c r="K84" s="258" t="s">
        <v>446</v>
      </c>
      <c r="L84" s="258">
        <v>2006</v>
      </c>
      <c r="M84" s="165"/>
      <c r="N84" s="200"/>
      <c r="O84" s="200" t="s">
        <v>475</v>
      </c>
      <c r="P84" s="175"/>
      <c r="Q84" s="262" t="s">
        <v>476</v>
      </c>
      <c r="R84" s="262" t="s">
        <v>485</v>
      </c>
      <c r="S84" s="262" t="s">
        <v>448</v>
      </c>
      <c r="T84" s="262" t="s">
        <v>456</v>
      </c>
    </row>
    <row r="85" spans="2:20" ht="22.5" customHeight="1" x14ac:dyDescent="0.2">
      <c r="B85" s="163">
        <v>79</v>
      </c>
      <c r="C85" s="204" t="s">
        <v>427</v>
      </c>
      <c r="D85" s="207">
        <v>11790</v>
      </c>
      <c r="E85" s="259" t="s">
        <v>447</v>
      </c>
      <c r="F85" s="260">
        <v>129</v>
      </c>
      <c r="G85" s="258" t="s">
        <v>423</v>
      </c>
      <c r="H85" s="258" t="s">
        <v>453</v>
      </c>
      <c r="I85" s="258" t="s">
        <v>442</v>
      </c>
      <c r="J85" s="258" t="s">
        <v>445</v>
      </c>
      <c r="K85" s="258" t="s">
        <v>446</v>
      </c>
      <c r="L85" s="258">
        <v>2006</v>
      </c>
      <c r="M85" s="165"/>
      <c r="N85" s="200"/>
      <c r="O85" s="200" t="s">
        <v>475</v>
      </c>
      <c r="P85" s="175"/>
      <c r="Q85" s="262" t="s">
        <v>476</v>
      </c>
      <c r="R85" s="262" t="s">
        <v>485</v>
      </c>
      <c r="S85" s="262" t="s">
        <v>448</v>
      </c>
      <c r="T85" s="262" t="s">
        <v>456</v>
      </c>
    </row>
    <row r="86" spans="2:20" ht="22.5" customHeight="1" x14ac:dyDescent="0.2">
      <c r="B86" s="163">
        <v>80</v>
      </c>
      <c r="C86" s="204" t="s">
        <v>427</v>
      </c>
      <c r="D86" s="207">
        <v>11800</v>
      </c>
      <c r="E86" s="259" t="s">
        <v>447</v>
      </c>
      <c r="F86" s="260">
        <v>130</v>
      </c>
      <c r="G86" s="258" t="s">
        <v>423</v>
      </c>
      <c r="H86" s="258" t="s">
        <v>453</v>
      </c>
      <c r="I86" s="258" t="s">
        <v>442</v>
      </c>
      <c r="J86" s="258" t="s">
        <v>445</v>
      </c>
      <c r="K86" s="258" t="s">
        <v>446</v>
      </c>
      <c r="L86" s="258">
        <v>2006</v>
      </c>
      <c r="M86" s="165"/>
      <c r="N86" s="200"/>
      <c r="O86" s="200" t="s">
        <v>475</v>
      </c>
      <c r="P86" s="175"/>
      <c r="Q86" s="262" t="s">
        <v>476</v>
      </c>
      <c r="R86" s="262" t="s">
        <v>485</v>
      </c>
      <c r="S86" s="262" t="s">
        <v>448</v>
      </c>
      <c r="T86" s="262" t="s">
        <v>456</v>
      </c>
    </row>
    <row r="87" spans="2:20" ht="22.5" customHeight="1" x14ac:dyDescent="0.2">
      <c r="B87" s="163">
        <v>81</v>
      </c>
      <c r="C87" s="204" t="s">
        <v>427</v>
      </c>
      <c r="D87" s="207">
        <v>11810</v>
      </c>
      <c r="E87" s="259" t="s">
        <v>447</v>
      </c>
      <c r="F87" s="260">
        <v>131</v>
      </c>
      <c r="G87" s="258" t="s">
        <v>423</v>
      </c>
      <c r="H87" s="258" t="s">
        <v>453</v>
      </c>
      <c r="I87" s="258" t="s">
        <v>442</v>
      </c>
      <c r="J87" s="258" t="s">
        <v>445</v>
      </c>
      <c r="K87" s="258" t="s">
        <v>446</v>
      </c>
      <c r="L87" s="258">
        <v>2006</v>
      </c>
      <c r="M87" s="165"/>
      <c r="N87" s="200"/>
      <c r="O87" s="200" t="s">
        <v>475</v>
      </c>
      <c r="P87" s="175"/>
      <c r="Q87" s="261" t="s">
        <v>476</v>
      </c>
      <c r="R87" s="261" t="s">
        <v>486</v>
      </c>
      <c r="S87" s="262" t="s">
        <v>448</v>
      </c>
      <c r="T87" s="262" t="s">
        <v>456</v>
      </c>
    </row>
    <row r="88" spans="2:20" ht="22.5" customHeight="1" x14ac:dyDescent="0.2">
      <c r="B88" s="163">
        <v>82</v>
      </c>
      <c r="C88" s="204" t="s">
        <v>427</v>
      </c>
      <c r="D88" s="207">
        <v>11820</v>
      </c>
      <c r="E88" s="259" t="s">
        <v>447</v>
      </c>
      <c r="F88" s="260">
        <v>132</v>
      </c>
      <c r="G88" s="258" t="s">
        <v>423</v>
      </c>
      <c r="H88" s="258" t="s">
        <v>453</v>
      </c>
      <c r="I88" s="258" t="s">
        <v>442</v>
      </c>
      <c r="J88" s="258" t="s">
        <v>445</v>
      </c>
      <c r="K88" s="258" t="s">
        <v>446</v>
      </c>
      <c r="L88" s="258">
        <v>2006</v>
      </c>
      <c r="M88" s="165"/>
      <c r="N88" s="200"/>
      <c r="O88" s="200" t="s">
        <v>475</v>
      </c>
      <c r="P88" s="175"/>
      <c r="Q88" s="261" t="s">
        <v>476</v>
      </c>
      <c r="R88" s="261" t="s">
        <v>486</v>
      </c>
      <c r="S88" s="261" t="s">
        <v>448</v>
      </c>
      <c r="T88" s="261" t="s">
        <v>482</v>
      </c>
    </row>
    <row r="89" spans="2:20" ht="22.5" customHeight="1" x14ac:dyDescent="0.2">
      <c r="B89" s="163">
        <v>83</v>
      </c>
      <c r="C89" s="204" t="s">
        <v>427</v>
      </c>
      <c r="D89" s="207">
        <v>11830</v>
      </c>
      <c r="E89" s="259" t="s">
        <v>447</v>
      </c>
      <c r="F89" s="260">
        <v>133</v>
      </c>
      <c r="G89" s="258" t="s">
        <v>423</v>
      </c>
      <c r="H89" s="258" t="s">
        <v>453</v>
      </c>
      <c r="I89" s="258" t="s">
        <v>442</v>
      </c>
      <c r="J89" s="258" t="s">
        <v>445</v>
      </c>
      <c r="K89" s="258" t="s">
        <v>446</v>
      </c>
      <c r="L89" s="258">
        <v>2006</v>
      </c>
      <c r="M89" s="165"/>
      <c r="N89" s="200"/>
      <c r="O89" s="200" t="s">
        <v>475</v>
      </c>
      <c r="P89" s="175"/>
      <c r="Q89" s="261" t="s">
        <v>476</v>
      </c>
      <c r="R89" s="261" t="s">
        <v>486</v>
      </c>
      <c r="S89" s="261" t="s">
        <v>448</v>
      </c>
      <c r="T89" s="261" t="s">
        <v>482</v>
      </c>
    </row>
    <row r="90" spans="2:20" ht="22.5" customHeight="1" x14ac:dyDescent="0.2">
      <c r="B90" s="163">
        <v>84</v>
      </c>
      <c r="C90" s="204" t="s">
        <v>427</v>
      </c>
      <c r="D90" s="207">
        <v>11840</v>
      </c>
      <c r="E90" s="259" t="s">
        <v>447</v>
      </c>
      <c r="F90" s="260">
        <v>134</v>
      </c>
      <c r="G90" s="258" t="s">
        <v>423</v>
      </c>
      <c r="H90" s="258" t="s">
        <v>453</v>
      </c>
      <c r="I90" s="258" t="s">
        <v>442</v>
      </c>
      <c r="J90" s="258" t="s">
        <v>445</v>
      </c>
      <c r="K90" s="258" t="s">
        <v>446</v>
      </c>
      <c r="L90" s="258">
        <v>2006</v>
      </c>
      <c r="M90" s="165"/>
      <c r="N90" s="200"/>
      <c r="O90" s="200" t="s">
        <v>475</v>
      </c>
      <c r="P90" s="175"/>
      <c r="Q90" s="261" t="s">
        <v>476</v>
      </c>
      <c r="R90" s="261" t="s">
        <v>486</v>
      </c>
      <c r="S90" s="261" t="s">
        <v>448</v>
      </c>
      <c r="T90" s="261" t="s">
        <v>482</v>
      </c>
    </row>
    <row r="91" spans="2:20" ht="22.5" customHeight="1" x14ac:dyDescent="0.2">
      <c r="B91" s="163">
        <v>85</v>
      </c>
      <c r="C91" s="204" t="s">
        <v>427</v>
      </c>
      <c r="D91" s="207">
        <v>11850</v>
      </c>
      <c r="E91" s="259" t="s">
        <v>447</v>
      </c>
      <c r="F91" s="260">
        <v>135</v>
      </c>
      <c r="G91" s="258" t="s">
        <v>423</v>
      </c>
      <c r="H91" s="258" t="s">
        <v>453</v>
      </c>
      <c r="I91" s="258" t="s">
        <v>442</v>
      </c>
      <c r="J91" s="258" t="s">
        <v>445</v>
      </c>
      <c r="K91" s="258" t="s">
        <v>446</v>
      </c>
      <c r="L91" s="258">
        <v>2006</v>
      </c>
      <c r="M91" s="165"/>
      <c r="N91" s="200"/>
      <c r="O91" s="200" t="s">
        <v>475</v>
      </c>
      <c r="P91" s="175"/>
      <c r="Q91" s="261" t="s">
        <v>476</v>
      </c>
      <c r="R91" s="261" t="s">
        <v>486</v>
      </c>
      <c r="S91" s="261" t="s">
        <v>448</v>
      </c>
      <c r="T91" s="261" t="s">
        <v>482</v>
      </c>
    </row>
    <row r="92" spans="2:20" ht="22.5" customHeight="1" x14ac:dyDescent="0.2">
      <c r="B92" s="163">
        <v>86</v>
      </c>
      <c r="C92" s="204" t="s">
        <v>427</v>
      </c>
      <c r="D92" s="207">
        <v>11860</v>
      </c>
      <c r="E92" s="259" t="s">
        <v>447</v>
      </c>
      <c r="F92" s="260">
        <v>136</v>
      </c>
      <c r="G92" s="258" t="s">
        <v>423</v>
      </c>
      <c r="H92" s="258" t="s">
        <v>453</v>
      </c>
      <c r="I92" s="258" t="s">
        <v>442</v>
      </c>
      <c r="J92" s="258" t="s">
        <v>445</v>
      </c>
      <c r="K92" s="258" t="s">
        <v>446</v>
      </c>
      <c r="L92" s="258">
        <v>2006</v>
      </c>
      <c r="M92" s="165"/>
      <c r="N92" s="200"/>
      <c r="O92" s="200" t="s">
        <v>475</v>
      </c>
      <c r="P92" s="175"/>
      <c r="Q92" s="261" t="s">
        <v>476</v>
      </c>
      <c r="R92" s="261" t="s">
        <v>486</v>
      </c>
      <c r="S92" s="261" t="s">
        <v>448</v>
      </c>
      <c r="T92" s="261" t="s">
        <v>482</v>
      </c>
    </row>
    <row r="93" spans="2:20" ht="22.5" customHeight="1" x14ac:dyDescent="0.2">
      <c r="B93" s="163">
        <v>87</v>
      </c>
      <c r="C93" s="204" t="s">
        <v>427</v>
      </c>
      <c r="D93" s="207">
        <v>11870</v>
      </c>
      <c r="E93" s="259" t="s">
        <v>447</v>
      </c>
      <c r="F93" s="260">
        <v>137</v>
      </c>
      <c r="G93" s="258" t="s">
        <v>423</v>
      </c>
      <c r="H93" s="258" t="s">
        <v>453</v>
      </c>
      <c r="I93" s="258" t="s">
        <v>442</v>
      </c>
      <c r="J93" s="258" t="s">
        <v>445</v>
      </c>
      <c r="K93" s="258" t="s">
        <v>446</v>
      </c>
      <c r="L93" s="258">
        <v>2006</v>
      </c>
      <c r="M93" s="165"/>
      <c r="N93" s="200"/>
      <c r="O93" s="200" t="s">
        <v>475</v>
      </c>
      <c r="P93" s="175"/>
      <c r="Q93" s="262" t="s">
        <v>476</v>
      </c>
      <c r="R93" s="262" t="s">
        <v>481</v>
      </c>
      <c r="S93" s="261" t="s">
        <v>448</v>
      </c>
      <c r="T93" s="261" t="s">
        <v>482</v>
      </c>
    </row>
    <row r="94" spans="2:20" ht="22.5" customHeight="1" x14ac:dyDescent="0.2">
      <c r="B94" s="163">
        <v>88</v>
      </c>
      <c r="C94" s="204" t="s">
        <v>427</v>
      </c>
      <c r="D94" s="207">
        <v>11880</v>
      </c>
      <c r="E94" s="259" t="s">
        <v>447</v>
      </c>
      <c r="F94" s="260">
        <v>138</v>
      </c>
      <c r="G94" s="258" t="s">
        <v>423</v>
      </c>
      <c r="H94" s="258" t="s">
        <v>453</v>
      </c>
      <c r="I94" s="258" t="s">
        <v>442</v>
      </c>
      <c r="J94" s="258" t="s">
        <v>445</v>
      </c>
      <c r="K94" s="258" t="s">
        <v>446</v>
      </c>
      <c r="L94" s="258">
        <v>2006</v>
      </c>
      <c r="M94" s="253" t="s">
        <v>432</v>
      </c>
      <c r="N94" s="200"/>
      <c r="O94" s="200" t="s">
        <v>475</v>
      </c>
      <c r="P94" s="175"/>
      <c r="Q94" s="262" t="s">
        <v>476</v>
      </c>
      <c r="R94" s="262" t="s">
        <v>481</v>
      </c>
      <c r="S94" s="262" t="s">
        <v>476</v>
      </c>
      <c r="T94" s="262" t="s">
        <v>485</v>
      </c>
    </row>
    <row r="95" spans="2:20" ht="22.5" customHeight="1" x14ac:dyDescent="0.2">
      <c r="B95" s="163">
        <v>89</v>
      </c>
      <c r="C95" s="204" t="s">
        <v>427</v>
      </c>
      <c r="D95" s="207">
        <v>11890</v>
      </c>
      <c r="E95" s="259" t="s">
        <v>447</v>
      </c>
      <c r="F95" s="260">
        <v>139</v>
      </c>
      <c r="G95" s="258" t="s">
        <v>423</v>
      </c>
      <c r="H95" s="258" t="s">
        <v>453</v>
      </c>
      <c r="I95" s="258" t="s">
        <v>442</v>
      </c>
      <c r="J95" s="258" t="s">
        <v>445</v>
      </c>
      <c r="K95" s="258" t="s">
        <v>446</v>
      </c>
      <c r="L95" s="258">
        <v>2006</v>
      </c>
      <c r="M95" s="165"/>
      <c r="N95" s="200"/>
      <c r="O95" s="200" t="s">
        <v>474</v>
      </c>
      <c r="P95" s="175"/>
      <c r="Q95" s="262" t="s">
        <v>476</v>
      </c>
      <c r="R95" s="262" t="s">
        <v>481</v>
      </c>
      <c r="S95" s="262" t="s">
        <v>476</v>
      </c>
      <c r="T95" s="262" t="s">
        <v>485</v>
      </c>
    </row>
    <row r="96" spans="2:20" ht="22.5" customHeight="1" x14ac:dyDescent="0.2">
      <c r="B96" s="163">
        <v>90</v>
      </c>
      <c r="C96" s="204" t="s">
        <v>427</v>
      </c>
      <c r="D96" s="207">
        <v>11900</v>
      </c>
      <c r="E96" s="259" t="s">
        <v>447</v>
      </c>
      <c r="F96" s="260">
        <v>140</v>
      </c>
      <c r="G96" s="258" t="s">
        <v>423</v>
      </c>
      <c r="H96" s="258" t="s">
        <v>453</v>
      </c>
      <c r="I96" s="258" t="s">
        <v>442</v>
      </c>
      <c r="J96" s="258" t="s">
        <v>445</v>
      </c>
      <c r="K96" s="258" t="s">
        <v>446</v>
      </c>
      <c r="L96" s="258">
        <v>2006</v>
      </c>
      <c r="M96" s="165"/>
      <c r="N96" s="200"/>
      <c r="O96" s="200" t="s">
        <v>474</v>
      </c>
      <c r="P96" s="175"/>
      <c r="Q96" s="262" t="s">
        <v>476</v>
      </c>
      <c r="R96" s="262" t="s">
        <v>481</v>
      </c>
      <c r="S96" s="262" t="s">
        <v>476</v>
      </c>
      <c r="T96" s="262" t="s">
        <v>485</v>
      </c>
    </row>
    <row r="97" spans="2:20" ht="22.5" customHeight="1" x14ac:dyDescent="0.2">
      <c r="B97" s="163">
        <v>91</v>
      </c>
      <c r="C97" s="204" t="s">
        <v>427</v>
      </c>
      <c r="D97" s="255">
        <v>11910</v>
      </c>
      <c r="E97" s="259" t="s">
        <v>447</v>
      </c>
      <c r="F97" s="260">
        <v>141</v>
      </c>
      <c r="G97" s="258" t="s">
        <v>423</v>
      </c>
      <c r="H97" s="258" t="s">
        <v>453</v>
      </c>
      <c r="I97" s="258" t="s">
        <v>442</v>
      </c>
      <c r="J97" s="258" t="s">
        <v>445</v>
      </c>
      <c r="K97" s="258" t="s">
        <v>446</v>
      </c>
      <c r="L97" s="258">
        <v>2006</v>
      </c>
      <c r="M97" s="165"/>
      <c r="N97" s="200"/>
      <c r="O97" s="200" t="s">
        <v>474</v>
      </c>
      <c r="P97" s="175"/>
      <c r="Q97" s="262" t="s">
        <v>476</v>
      </c>
      <c r="R97" s="262" t="s">
        <v>481</v>
      </c>
      <c r="S97" s="262" t="s">
        <v>476</v>
      </c>
      <c r="T97" s="262" t="s">
        <v>485</v>
      </c>
    </row>
    <row r="98" spans="2:20" ht="22.5" customHeight="1" x14ac:dyDescent="0.2">
      <c r="B98" s="163">
        <v>92</v>
      </c>
      <c r="C98" s="204" t="s">
        <v>427</v>
      </c>
      <c r="D98" s="255">
        <v>11920</v>
      </c>
      <c r="E98" s="259" t="s">
        <v>447</v>
      </c>
      <c r="F98" s="260">
        <v>142</v>
      </c>
      <c r="G98" s="258" t="s">
        <v>423</v>
      </c>
      <c r="H98" s="258" t="s">
        <v>453</v>
      </c>
      <c r="I98" s="258" t="s">
        <v>442</v>
      </c>
      <c r="J98" s="258" t="s">
        <v>445</v>
      </c>
      <c r="K98" s="258" t="s">
        <v>446</v>
      </c>
      <c r="L98" s="258">
        <v>2006</v>
      </c>
      <c r="M98" s="165"/>
      <c r="N98" s="200"/>
      <c r="O98" s="200" t="s">
        <v>474</v>
      </c>
      <c r="P98" s="175"/>
      <c r="Q98" s="262" t="s">
        <v>476</v>
      </c>
      <c r="R98" s="262" t="s">
        <v>481</v>
      </c>
      <c r="S98" s="262" t="s">
        <v>476</v>
      </c>
      <c r="T98" s="262" t="s">
        <v>485</v>
      </c>
    </row>
    <row r="99" spans="2:20" ht="22.5" customHeight="1" x14ac:dyDescent="0.2">
      <c r="B99" s="163">
        <v>93</v>
      </c>
      <c r="C99" s="204" t="s">
        <v>427</v>
      </c>
      <c r="D99" s="255">
        <v>11930</v>
      </c>
      <c r="E99" s="259" t="s">
        <v>447</v>
      </c>
      <c r="F99" s="260">
        <v>143</v>
      </c>
      <c r="G99" s="258" t="s">
        <v>423</v>
      </c>
      <c r="H99" s="258" t="s">
        <v>453</v>
      </c>
      <c r="I99" s="258" t="s">
        <v>442</v>
      </c>
      <c r="J99" s="258" t="s">
        <v>445</v>
      </c>
      <c r="K99" s="258" t="s">
        <v>446</v>
      </c>
      <c r="L99" s="258">
        <v>2006</v>
      </c>
      <c r="M99" s="165"/>
      <c r="N99" s="200"/>
      <c r="O99" s="200" t="s">
        <v>474</v>
      </c>
      <c r="P99" s="175"/>
      <c r="Q99" s="262" t="s">
        <v>476</v>
      </c>
      <c r="R99" s="262" t="s">
        <v>481</v>
      </c>
      <c r="S99" s="262" t="s">
        <v>476</v>
      </c>
      <c r="T99" s="262" t="s">
        <v>485</v>
      </c>
    </row>
    <row r="100" spans="2:20" ht="22.5" customHeight="1" x14ac:dyDescent="0.2">
      <c r="B100" s="163">
        <v>94</v>
      </c>
      <c r="C100" s="204" t="s">
        <v>427</v>
      </c>
      <c r="D100" s="255">
        <v>11940</v>
      </c>
      <c r="E100" s="259" t="s">
        <v>447</v>
      </c>
      <c r="F100" s="260">
        <v>144</v>
      </c>
      <c r="G100" s="258" t="s">
        <v>423</v>
      </c>
      <c r="H100" s="258" t="s">
        <v>453</v>
      </c>
      <c r="I100" s="258" t="s">
        <v>442</v>
      </c>
      <c r="J100" s="258" t="s">
        <v>445</v>
      </c>
      <c r="K100" s="258" t="s">
        <v>446</v>
      </c>
      <c r="L100" s="258">
        <v>2006</v>
      </c>
      <c r="M100" s="253" t="s">
        <v>432</v>
      </c>
      <c r="N100" s="200"/>
      <c r="O100" s="200" t="s">
        <v>474</v>
      </c>
      <c r="P100" s="175"/>
      <c r="Q100" s="262" t="s">
        <v>476</v>
      </c>
      <c r="R100" s="262" t="s">
        <v>481</v>
      </c>
      <c r="S100" s="261" t="s">
        <v>476</v>
      </c>
      <c r="T100" s="261" t="s">
        <v>486</v>
      </c>
    </row>
    <row r="101" spans="2:20" ht="22.5" customHeight="1" x14ac:dyDescent="0.2">
      <c r="B101" s="163">
        <v>95</v>
      </c>
      <c r="C101" s="204" t="s">
        <v>427</v>
      </c>
      <c r="D101" s="255">
        <v>11950</v>
      </c>
      <c r="E101" s="259" t="s">
        <v>447</v>
      </c>
      <c r="F101" s="260">
        <v>145</v>
      </c>
      <c r="G101" s="258" t="s">
        <v>423</v>
      </c>
      <c r="H101" s="258" t="s">
        <v>453</v>
      </c>
      <c r="I101" s="258" t="s">
        <v>442</v>
      </c>
      <c r="J101" s="258" t="s">
        <v>445</v>
      </c>
      <c r="K101" s="258" t="s">
        <v>446</v>
      </c>
      <c r="L101" s="258">
        <v>2006</v>
      </c>
      <c r="M101" s="165"/>
      <c r="N101" s="200"/>
      <c r="O101" s="200" t="s">
        <v>474</v>
      </c>
      <c r="P101" s="175"/>
      <c r="Q101" s="262" t="s">
        <v>476</v>
      </c>
      <c r="R101" s="262" t="s">
        <v>481</v>
      </c>
      <c r="S101" s="261" t="s">
        <v>476</v>
      </c>
      <c r="T101" s="261" t="s">
        <v>486</v>
      </c>
    </row>
    <row r="102" spans="2:20" ht="22.5" customHeight="1" x14ac:dyDescent="0.2">
      <c r="B102" s="163">
        <v>96</v>
      </c>
      <c r="C102" s="204" t="s">
        <v>427</v>
      </c>
      <c r="D102" s="255">
        <v>11960</v>
      </c>
      <c r="E102" s="259" t="s">
        <v>447</v>
      </c>
      <c r="F102" s="260">
        <v>146</v>
      </c>
      <c r="G102" s="258" t="s">
        <v>423</v>
      </c>
      <c r="H102" s="258" t="s">
        <v>453</v>
      </c>
      <c r="I102" s="258" t="s">
        <v>442</v>
      </c>
      <c r="J102" s="258" t="s">
        <v>445</v>
      </c>
      <c r="K102" s="258" t="s">
        <v>446</v>
      </c>
      <c r="L102" s="258">
        <v>2006</v>
      </c>
      <c r="M102" s="165"/>
      <c r="N102" s="200"/>
      <c r="O102" s="200" t="s">
        <v>474</v>
      </c>
      <c r="P102" s="175"/>
      <c r="Q102" s="262" t="s">
        <v>476</v>
      </c>
      <c r="R102" s="262" t="s">
        <v>481</v>
      </c>
      <c r="S102" s="261" t="s">
        <v>476</v>
      </c>
      <c r="T102" s="261" t="s">
        <v>486</v>
      </c>
    </row>
    <row r="103" spans="2:20" ht="22.5" customHeight="1" x14ac:dyDescent="0.2">
      <c r="B103" s="163">
        <v>97</v>
      </c>
      <c r="C103" s="204" t="s">
        <v>427</v>
      </c>
      <c r="D103" s="255">
        <v>11970</v>
      </c>
      <c r="E103" s="259" t="s">
        <v>447</v>
      </c>
      <c r="F103" s="260">
        <v>147</v>
      </c>
      <c r="G103" s="258" t="s">
        <v>423</v>
      </c>
      <c r="H103" s="258" t="s">
        <v>453</v>
      </c>
      <c r="I103" s="258" t="s">
        <v>442</v>
      </c>
      <c r="J103" s="258" t="s">
        <v>445</v>
      </c>
      <c r="K103" s="258" t="s">
        <v>446</v>
      </c>
      <c r="L103" s="258">
        <v>2006</v>
      </c>
      <c r="M103" s="253" t="s">
        <v>432</v>
      </c>
      <c r="N103" s="200"/>
      <c r="O103" s="200" t="s">
        <v>474</v>
      </c>
      <c r="P103" s="175"/>
      <c r="Q103" s="262" t="s">
        <v>476</v>
      </c>
      <c r="R103" s="262" t="s">
        <v>481</v>
      </c>
    </row>
    <row r="104" spans="2:20" ht="22.5" customHeight="1" x14ac:dyDescent="0.2">
      <c r="B104" s="163">
        <v>98</v>
      </c>
      <c r="C104" s="204" t="s">
        <v>427</v>
      </c>
      <c r="D104" s="255">
        <v>11980</v>
      </c>
      <c r="E104" s="259" t="s">
        <v>447</v>
      </c>
      <c r="F104" s="260">
        <v>148</v>
      </c>
      <c r="G104" s="258" t="s">
        <v>423</v>
      </c>
      <c r="H104" s="258" t="s">
        <v>453</v>
      </c>
      <c r="I104" s="258" t="s">
        <v>442</v>
      </c>
      <c r="J104" s="258" t="s">
        <v>445</v>
      </c>
      <c r="K104" s="258" t="s">
        <v>446</v>
      </c>
      <c r="L104" s="258">
        <v>2006</v>
      </c>
      <c r="M104" s="165"/>
      <c r="N104" s="200"/>
      <c r="O104" s="200" t="s">
        <v>474</v>
      </c>
      <c r="P104" s="175"/>
      <c r="Q104" s="262" t="s">
        <v>476</v>
      </c>
      <c r="R104" s="262" t="s">
        <v>481</v>
      </c>
    </row>
    <row r="105" spans="2:20" ht="22.5" customHeight="1" x14ac:dyDescent="0.2">
      <c r="B105" s="163">
        <v>99</v>
      </c>
      <c r="C105" s="204" t="s">
        <v>427</v>
      </c>
      <c r="D105" s="255">
        <v>11990</v>
      </c>
      <c r="E105" s="259" t="s">
        <v>447</v>
      </c>
      <c r="F105" s="260">
        <v>149</v>
      </c>
      <c r="G105" s="258" t="s">
        <v>423</v>
      </c>
      <c r="H105" s="258" t="s">
        <v>453</v>
      </c>
      <c r="I105" s="258" t="s">
        <v>442</v>
      </c>
      <c r="J105" s="258" t="s">
        <v>445</v>
      </c>
      <c r="K105" s="258" t="s">
        <v>446</v>
      </c>
      <c r="L105" s="258">
        <v>2006</v>
      </c>
      <c r="M105" s="165"/>
      <c r="N105" s="200"/>
      <c r="O105" s="200" t="s">
        <v>474</v>
      </c>
      <c r="P105" s="175"/>
      <c r="Q105" s="262" t="s">
        <v>476</v>
      </c>
      <c r="R105" s="262" t="s">
        <v>481</v>
      </c>
    </row>
    <row r="106" spans="2:20" ht="22.5" customHeight="1" x14ac:dyDescent="0.2">
      <c r="B106" s="163">
        <v>100</v>
      </c>
      <c r="C106" s="204" t="s">
        <v>427</v>
      </c>
      <c r="D106" s="255">
        <v>12000</v>
      </c>
      <c r="E106" s="259" t="s">
        <v>447</v>
      </c>
      <c r="F106" s="260">
        <v>150</v>
      </c>
      <c r="G106" s="258" t="s">
        <v>423</v>
      </c>
      <c r="H106" s="258" t="s">
        <v>453</v>
      </c>
      <c r="I106" s="258" t="s">
        <v>442</v>
      </c>
      <c r="J106" s="258" t="s">
        <v>445</v>
      </c>
      <c r="K106" s="258" t="s">
        <v>446</v>
      </c>
      <c r="L106" s="258">
        <v>2006</v>
      </c>
      <c r="M106" s="165"/>
      <c r="N106" s="200"/>
      <c r="O106" s="200" t="s">
        <v>474</v>
      </c>
      <c r="P106" s="175"/>
      <c r="Q106" s="262" t="s">
        <v>476</v>
      </c>
      <c r="R106" s="262" t="s">
        <v>481</v>
      </c>
    </row>
    <row r="107" spans="2:20" ht="22.5" customHeight="1" x14ac:dyDescent="0.2">
      <c r="B107" s="163">
        <v>101</v>
      </c>
      <c r="C107" s="204" t="s">
        <v>427</v>
      </c>
      <c r="D107" s="255">
        <v>12010</v>
      </c>
      <c r="E107" s="259" t="s">
        <v>447</v>
      </c>
      <c r="F107" s="260">
        <v>191</v>
      </c>
      <c r="G107" s="204" t="s">
        <v>423</v>
      </c>
      <c r="H107" s="204" t="s">
        <v>453</v>
      </c>
      <c r="I107" s="204" t="s">
        <v>442</v>
      </c>
      <c r="J107" s="204" t="s">
        <v>445</v>
      </c>
      <c r="K107" s="204" t="s">
        <v>446</v>
      </c>
      <c r="L107" s="204">
        <v>2006</v>
      </c>
      <c r="M107" s="165"/>
      <c r="N107" s="200"/>
      <c r="O107" s="200" t="s">
        <v>474</v>
      </c>
      <c r="P107" s="175"/>
      <c r="Q107" s="262" t="s">
        <v>476</v>
      </c>
      <c r="R107" s="262" t="s">
        <v>481</v>
      </c>
    </row>
    <row r="108" spans="2:20" ht="22.5" customHeight="1" x14ac:dyDescent="0.2">
      <c r="B108" s="163">
        <v>102</v>
      </c>
      <c r="C108" s="204" t="s">
        <v>427</v>
      </c>
      <c r="D108" s="255">
        <v>12020</v>
      </c>
      <c r="E108" s="259" t="s">
        <v>447</v>
      </c>
      <c r="F108" s="260">
        <v>192</v>
      </c>
      <c r="G108" s="204" t="s">
        <v>423</v>
      </c>
      <c r="H108" s="204" t="s">
        <v>453</v>
      </c>
      <c r="I108" s="204" t="s">
        <v>442</v>
      </c>
      <c r="J108" s="204" t="s">
        <v>445</v>
      </c>
      <c r="K108" s="204" t="s">
        <v>446</v>
      </c>
      <c r="L108" s="204">
        <v>2006</v>
      </c>
      <c r="M108" s="165"/>
      <c r="N108" s="200"/>
      <c r="O108" s="200" t="s">
        <v>474</v>
      </c>
      <c r="P108" s="175"/>
      <c r="Q108" s="262" t="s">
        <v>476</v>
      </c>
      <c r="R108" s="262" t="s">
        <v>481</v>
      </c>
    </row>
    <row r="109" spans="2:20" ht="22.5" customHeight="1" x14ac:dyDescent="0.2">
      <c r="B109" s="163">
        <v>103</v>
      </c>
      <c r="C109" s="204" t="s">
        <v>427</v>
      </c>
      <c r="D109" s="255">
        <v>12030</v>
      </c>
      <c r="E109" s="259" t="s">
        <v>447</v>
      </c>
      <c r="F109" s="260">
        <v>193</v>
      </c>
      <c r="G109" s="204" t="s">
        <v>423</v>
      </c>
      <c r="H109" s="204" t="s">
        <v>453</v>
      </c>
      <c r="I109" s="204" t="s">
        <v>442</v>
      </c>
      <c r="J109" s="204" t="s">
        <v>445</v>
      </c>
      <c r="K109" s="204" t="s">
        <v>446</v>
      </c>
      <c r="L109" s="204">
        <v>2006</v>
      </c>
      <c r="M109" s="165"/>
      <c r="N109" s="200"/>
      <c r="O109" s="200" t="s">
        <v>474</v>
      </c>
      <c r="P109" s="175"/>
      <c r="Q109" s="262" t="s">
        <v>476</v>
      </c>
      <c r="R109" s="262" t="s">
        <v>481</v>
      </c>
    </row>
    <row r="110" spans="2:20" ht="22.5" customHeight="1" x14ac:dyDescent="0.2">
      <c r="B110" s="163">
        <v>104</v>
      </c>
      <c r="C110" s="204" t="s">
        <v>427</v>
      </c>
      <c r="D110" s="255">
        <v>12040</v>
      </c>
      <c r="E110" s="259" t="s">
        <v>447</v>
      </c>
      <c r="F110" s="260">
        <v>194</v>
      </c>
      <c r="G110" s="204" t="s">
        <v>423</v>
      </c>
      <c r="H110" s="204" t="s">
        <v>453</v>
      </c>
      <c r="I110" s="204" t="s">
        <v>442</v>
      </c>
      <c r="J110" s="204" t="s">
        <v>445</v>
      </c>
      <c r="K110" s="204" t="s">
        <v>446</v>
      </c>
      <c r="L110" s="204">
        <v>2006</v>
      </c>
      <c r="M110" s="165"/>
      <c r="N110" s="200"/>
      <c r="O110" s="200" t="s">
        <v>474</v>
      </c>
      <c r="P110" s="175"/>
      <c r="Q110" s="262" t="s">
        <v>476</v>
      </c>
      <c r="R110" s="262" t="s">
        <v>481</v>
      </c>
    </row>
    <row r="111" spans="2:20" ht="22.5" customHeight="1" x14ac:dyDescent="0.2">
      <c r="B111" s="163">
        <v>105</v>
      </c>
      <c r="C111" s="204" t="s">
        <v>427</v>
      </c>
      <c r="D111" s="255">
        <v>12050</v>
      </c>
      <c r="E111" s="259" t="s">
        <v>447</v>
      </c>
      <c r="F111" s="260">
        <v>195</v>
      </c>
      <c r="G111" s="204" t="s">
        <v>423</v>
      </c>
      <c r="H111" s="204" t="s">
        <v>453</v>
      </c>
      <c r="I111" s="204" t="s">
        <v>442</v>
      </c>
      <c r="J111" s="204" t="s">
        <v>445</v>
      </c>
      <c r="K111" s="204" t="s">
        <v>446</v>
      </c>
      <c r="L111" s="204">
        <v>2006</v>
      </c>
      <c r="M111" s="165"/>
      <c r="N111" s="200"/>
      <c r="O111" s="200" t="s">
        <v>474</v>
      </c>
      <c r="P111" s="175"/>
      <c r="Q111" s="262" t="s">
        <v>476</v>
      </c>
      <c r="R111" s="262" t="s">
        <v>481</v>
      </c>
    </row>
    <row r="112" spans="2:20" ht="22.5" customHeight="1" x14ac:dyDescent="0.2">
      <c r="B112" s="163">
        <v>106</v>
      </c>
      <c r="C112" s="204" t="s">
        <v>427</v>
      </c>
      <c r="D112" s="255">
        <v>12060</v>
      </c>
      <c r="E112" s="259" t="s">
        <v>447</v>
      </c>
      <c r="F112" s="260">
        <v>196</v>
      </c>
      <c r="G112" s="204" t="s">
        <v>423</v>
      </c>
      <c r="H112" s="204" t="s">
        <v>453</v>
      </c>
      <c r="I112" s="204" t="s">
        <v>442</v>
      </c>
      <c r="J112" s="204" t="s">
        <v>445</v>
      </c>
      <c r="K112" s="204" t="s">
        <v>446</v>
      </c>
      <c r="L112" s="204">
        <v>2006</v>
      </c>
      <c r="M112" s="165"/>
      <c r="N112" s="200"/>
      <c r="O112" s="200" t="s">
        <v>474</v>
      </c>
      <c r="P112" s="175"/>
      <c r="Q112" s="262" t="s">
        <v>476</v>
      </c>
      <c r="R112" s="262" t="s">
        <v>481</v>
      </c>
    </row>
    <row r="113" spans="2:18" ht="22.5" customHeight="1" x14ac:dyDescent="0.2">
      <c r="B113" s="163">
        <v>107</v>
      </c>
      <c r="C113" s="204" t="s">
        <v>427</v>
      </c>
      <c r="D113" s="255">
        <v>12070</v>
      </c>
      <c r="E113" s="259" t="s">
        <v>447</v>
      </c>
      <c r="F113" s="260">
        <v>197</v>
      </c>
      <c r="G113" s="204" t="s">
        <v>423</v>
      </c>
      <c r="H113" s="204" t="s">
        <v>453</v>
      </c>
      <c r="I113" s="204" t="s">
        <v>442</v>
      </c>
      <c r="J113" s="204" t="s">
        <v>445</v>
      </c>
      <c r="K113" s="204" t="s">
        <v>446</v>
      </c>
      <c r="L113" s="204">
        <v>2006</v>
      </c>
      <c r="M113" s="165"/>
      <c r="N113" s="200"/>
      <c r="O113" s="200" t="s">
        <v>474</v>
      </c>
      <c r="P113" s="175"/>
      <c r="Q113" s="262" t="s">
        <v>476</v>
      </c>
      <c r="R113" s="262" t="s">
        <v>481</v>
      </c>
    </row>
    <row r="114" spans="2:18" ht="22.5" customHeight="1" x14ac:dyDescent="0.2">
      <c r="B114" s="163">
        <v>108</v>
      </c>
      <c r="C114" s="204" t="s">
        <v>427</v>
      </c>
      <c r="D114" s="255">
        <v>12080</v>
      </c>
      <c r="E114" s="259" t="s">
        <v>447</v>
      </c>
      <c r="F114" s="260">
        <v>198</v>
      </c>
      <c r="G114" s="204" t="s">
        <v>423</v>
      </c>
      <c r="H114" s="204" t="s">
        <v>453</v>
      </c>
      <c r="I114" s="204" t="s">
        <v>442</v>
      </c>
      <c r="J114" s="204" t="s">
        <v>445</v>
      </c>
      <c r="K114" s="204" t="s">
        <v>446</v>
      </c>
      <c r="L114" s="204">
        <v>2006</v>
      </c>
      <c r="M114" s="165"/>
      <c r="N114" s="200"/>
      <c r="O114" s="200" t="s">
        <v>474</v>
      </c>
      <c r="P114" s="175"/>
      <c r="Q114" s="262" t="s">
        <v>476</v>
      </c>
      <c r="R114" s="262" t="s">
        <v>481</v>
      </c>
    </row>
    <row r="115" spans="2:18" ht="22.5" customHeight="1" x14ac:dyDescent="0.2">
      <c r="B115" s="163">
        <v>109</v>
      </c>
      <c r="C115" s="204" t="s">
        <v>427</v>
      </c>
      <c r="D115" s="255">
        <v>12090</v>
      </c>
      <c r="E115" s="259" t="s">
        <v>447</v>
      </c>
      <c r="F115" s="260">
        <v>199</v>
      </c>
      <c r="G115" s="204" t="s">
        <v>423</v>
      </c>
      <c r="H115" s="204" t="s">
        <v>453</v>
      </c>
      <c r="I115" s="204" t="s">
        <v>442</v>
      </c>
      <c r="J115" s="204" t="s">
        <v>445</v>
      </c>
      <c r="K115" s="204" t="s">
        <v>446</v>
      </c>
      <c r="L115" s="204">
        <v>2006</v>
      </c>
      <c r="M115" s="165"/>
      <c r="N115" s="200"/>
      <c r="O115" s="200" t="s">
        <v>474</v>
      </c>
      <c r="P115" s="175"/>
      <c r="Q115" s="262" t="s">
        <v>476</v>
      </c>
      <c r="R115" s="262" t="s">
        <v>481</v>
      </c>
    </row>
    <row r="116" spans="2:18" ht="22.5" customHeight="1" x14ac:dyDescent="0.2">
      <c r="B116" s="163">
        <v>110</v>
      </c>
      <c r="C116" s="204" t="s">
        <v>427</v>
      </c>
      <c r="D116" s="255">
        <v>12100</v>
      </c>
      <c r="E116" s="259" t="s">
        <v>447</v>
      </c>
      <c r="F116" s="260">
        <v>200</v>
      </c>
      <c r="G116" s="204" t="s">
        <v>423</v>
      </c>
      <c r="H116" s="204" t="s">
        <v>453</v>
      </c>
      <c r="I116" s="204" t="s">
        <v>442</v>
      </c>
      <c r="J116" s="204" t="s">
        <v>445</v>
      </c>
      <c r="K116" s="204" t="s">
        <v>446</v>
      </c>
      <c r="L116" s="204">
        <v>2006</v>
      </c>
      <c r="M116" s="165"/>
      <c r="N116" s="200"/>
      <c r="O116" s="200" t="s">
        <v>474</v>
      </c>
      <c r="P116" s="175"/>
      <c r="Q116" s="262" t="s">
        <v>476</v>
      </c>
      <c r="R116" s="262" t="s">
        <v>481</v>
      </c>
    </row>
    <row r="117" spans="2:18" ht="22.5" customHeight="1" x14ac:dyDescent="0.2">
      <c r="B117" s="163">
        <v>111</v>
      </c>
      <c r="C117" s="204" t="s">
        <v>427</v>
      </c>
      <c r="D117" s="255">
        <v>12110</v>
      </c>
      <c r="E117" s="259" t="s">
        <v>459</v>
      </c>
      <c r="F117" s="260">
        <v>381</v>
      </c>
      <c r="G117" s="256" t="s">
        <v>423</v>
      </c>
      <c r="H117" s="256" t="s">
        <v>462</v>
      </c>
      <c r="I117" s="256" t="s">
        <v>442</v>
      </c>
      <c r="J117" s="256" t="s">
        <v>445</v>
      </c>
      <c r="K117" s="256" t="s">
        <v>470</v>
      </c>
      <c r="L117" s="256">
        <v>2011</v>
      </c>
      <c r="M117" s="165"/>
      <c r="N117" s="200"/>
      <c r="O117" s="200" t="s">
        <v>474</v>
      </c>
      <c r="P117" s="175"/>
      <c r="Q117" s="262" t="s">
        <v>476</v>
      </c>
      <c r="R117" s="262" t="s">
        <v>481</v>
      </c>
    </row>
    <row r="118" spans="2:18" ht="22.5" customHeight="1" x14ac:dyDescent="0.2">
      <c r="B118" s="163">
        <v>112</v>
      </c>
      <c r="C118" s="204" t="s">
        <v>427</v>
      </c>
      <c r="D118" s="255">
        <v>12120</v>
      </c>
      <c r="E118" s="259" t="s">
        <v>459</v>
      </c>
      <c r="F118" s="260">
        <v>382</v>
      </c>
      <c r="G118" s="256" t="s">
        <v>423</v>
      </c>
      <c r="H118" s="256" t="s">
        <v>462</v>
      </c>
      <c r="I118" s="256" t="s">
        <v>442</v>
      </c>
      <c r="J118" s="256" t="s">
        <v>445</v>
      </c>
      <c r="K118" s="256" t="s">
        <v>470</v>
      </c>
      <c r="L118" s="256">
        <v>2011</v>
      </c>
      <c r="M118" s="165"/>
      <c r="N118" s="200"/>
      <c r="O118" s="200" t="s">
        <v>474</v>
      </c>
      <c r="P118" s="175"/>
      <c r="Q118" s="262" t="s">
        <v>476</v>
      </c>
      <c r="R118" s="262" t="s">
        <v>481</v>
      </c>
    </row>
    <row r="119" spans="2:18" ht="22.5" customHeight="1" x14ac:dyDescent="0.2">
      <c r="B119" s="163">
        <v>113</v>
      </c>
      <c r="C119" s="204" t="s">
        <v>427</v>
      </c>
      <c r="D119" s="255">
        <v>12130</v>
      </c>
      <c r="E119" s="259" t="s">
        <v>459</v>
      </c>
      <c r="F119" s="260">
        <v>383</v>
      </c>
      <c r="G119" s="256" t="s">
        <v>423</v>
      </c>
      <c r="H119" s="256" t="s">
        <v>462</v>
      </c>
      <c r="I119" s="256" t="s">
        <v>442</v>
      </c>
      <c r="J119" s="256" t="s">
        <v>445</v>
      </c>
      <c r="K119" s="256" t="s">
        <v>470</v>
      </c>
      <c r="L119" s="256">
        <v>2011</v>
      </c>
      <c r="M119" s="165"/>
      <c r="N119" s="200"/>
      <c r="O119" s="200" t="s">
        <v>474</v>
      </c>
      <c r="P119" s="175"/>
      <c r="Q119" s="262" t="s">
        <v>476</v>
      </c>
      <c r="R119" s="262" t="s">
        <v>481</v>
      </c>
    </row>
    <row r="120" spans="2:18" ht="22.5" customHeight="1" x14ac:dyDescent="0.2">
      <c r="B120" s="163">
        <v>114</v>
      </c>
      <c r="C120" s="204" t="s">
        <v>427</v>
      </c>
      <c r="D120" s="255">
        <v>12140</v>
      </c>
      <c r="E120" s="259" t="s">
        <v>459</v>
      </c>
      <c r="F120" s="260">
        <v>384</v>
      </c>
      <c r="G120" s="256" t="s">
        <v>423</v>
      </c>
      <c r="H120" s="256" t="s">
        <v>462</v>
      </c>
      <c r="I120" s="256" t="s">
        <v>442</v>
      </c>
      <c r="J120" s="256" t="s">
        <v>445</v>
      </c>
      <c r="K120" s="256" t="s">
        <v>470</v>
      </c>
      <c r="L120" s="256">
        <v>2011</v>
      </c>
      <c r="M120" s="165"/>
      <c r="N120" s="200"/>
      <c r="O120" s="200" t="s">
        <v>474</v>
      </c>
      <c r="P120" s="175"/>
      <c r="Q120" s="261" t="s">
        <v>476</v>
      </c>
      <c r="R120" s="261" t="s">
        <v>480</v>
      </c>
    </row>
    <row r="121" spans="2:18" ht="22.5" customHeight="1" x14ac:dyDescent="0.2">
      <c r="B121" s="163">
        <v>115</v>
      </c>
      <c r="C121" s="204" t="s">
        <v>427</v>
      </c>
      <c r="D121" s="255">
        <v>12150</v>
      </c>
      <c r="E121" s="259" t="s">
        <v>459</v>
      </c>
      <c r="F121" s="260">
        <v>385</v>
      </c>
      <c r="G121" s="256" t="s">
        <v>423</v>
      </c>
      <c r="H121" s="256" t="s">
        <v>462</v>
      </c>
      <c r="I121" s="256" t="s">
        <v>442</v>
      </c>
      <c r="J121" s="256" t="s">
        <v>445</v>
      </c>
      <c r="K121" s="256" t="s">
        <v>470</v>
      </c>
      <c r="L121" s="256">
        <v>2011</v>
      </c>
      <c r="M121" s="253" t="s">
        <v>432</v>
      </c>
      <c r="N121" s="200"/>
      <c r="O121" s="200" t="s">
        <v>474</v>
      </c>
      <c r="P121" s="175"/>
      <c r="Q121" s="261" t="s">
        <v>476</v>
      </c>
      <c r="R121" s="261" t="s">
        <v>480</v>
      </c>
    </row>
    <row r="122" spans="2:18" ht="22.5" customHeight="1" x14ac:dyDescent="0.2">
      <c r="B122" s="163">
        <v>116</v>
      </c>
      <c r="C122" s="204" t="s">
        <v>427</v>
      </c>
      <c r="D122" s="255">
        <v>12160</v>
      </c>
      <c r="E122" s="259" t="s">
        <v>459</v>
      </c>
      <c r="F122" s="260">
        <v>386</v>
      </c>
      <c r="G122" s="256" t="s">
        <v>423</v>
      </c>
      <c r="H122" s="256" t="s">
        <v>462</v>
      </c>
      <c r="I122" s="256" t="s">
        <v>442</v>
      </c>
      <c r="J122" s="256" t="s">
        <v>445</v>
      </c>
      <c r="K122" s="256" t="s">
        <v>470</v>
      </c>
      <c r="L122" s="256">
        <v>2011</v>
      </c>
      <c r="M122" s="165"/>
      <c r="N122" s="200"/>
      <c r="O122" s="200" t="s">
        <v>474</v>
      </c>
      <c r="P122" s="175"/>
      <c r="Q122" s="261" t="s">
        <v>476</v>
      </c>
      <c r="R122" s="261" t="s">
        <v>480</v>
      </c>
    </row>
    <row r="123" spans="2:18" ht="22.5" customHeight="1" x14ac:dyDescent="0.2">
      <c r="B123" s="163">
        <v>117</v>
      </c>
      <c r="C123" s="204" t="s">
        <v>427</v>
      </c>
      <c r="D123" s="255">
        <v>12170</v>
      </c>
      <c r="E123" s="259" t="s">
        <v>459</v>
      </c>
      <c r="F123" s="260">
        <v>387</v>
      </c>
      <c r="G123" s="256" t="s">
        <v>423</v>
      </c>
      <c r="H123" s="256" t="s">
        <v>462</v>
      </c>
      <c r="I123" s="256" t="s">
        <v>442</v>
      </c>
      <c r="J123" s="256" t="s">
        <v>445</v>
      </c>
      <c r="K123" s="256" t="s">
        <v>470</v>
      </c>
      <c r="L123" s="256">
        <v>2011</v>
      </c>
      <c r="M123" s="165"/>
      <c r="N123" s="200"/>
      <c r="O123" s="200" t="s">
        <v>474</v>
      </c>
      <c r="P123" s="175"/>
      <c r="Q123" s="261" t="s">
        <v>476</v>
      </c>
      <c r="R123" s="261" t="s">
        <v>480</v>
      </c>
    </row>
    <row r="124" spans="2:18" ht="22.5" customHeight="1" x14ac:dyDescent="0.2">
      <c r="B124" s="163">
        <v>118</v>
      </c>
      <c r="C124" s="204" t="s">
        <v>427</v>
      </c>
      <c r="D124" s="255">
        <v>12180</v>
      </c>
      <c r="E124" s="259" t="s">
        <v>459</v>
      </c>
      <c r="F124" s="260">
        <v>388</v>
      </c>
      <c r="G124" s="256" t="s">
        <v>423</v>
      </c>
      <c r="H124" s="256" t="s">
        <v>462</v>
      </c>
      <c r="I124" s="256" t="s">
        <v>442</v>
      </c>
      <c r="J124" s="256" t="s">
        <v>445</v>
      </c>
      <c r="K124" s="256" t="s">
        <v>470</v>
      </c>
      <c r="L124" s="256">
        <v>2011</v>
      </c>
      <c r="M124" s="165"/>
      <c r="N124" s="200"/>
      <c r="O124" s="200" t="s">
        <v>474</v>
      </c>
      <c r="P124" s="175"/>
      <c r="Q124" s="261" t="s">
        <v>476</v>
      </c>
      <c r="R124" s="261" t="s">
        <v>480</v>
      </c>
    </row>
    <row r="125" spans="2:18" ht="22.5" customHeight="1" x14ac:dyDescent="0.2">
      <c r="B125" s="163">
        <v>119</v>
      </c>
      <c r="C125" s="204" t="s">
        <v>427</v>
      </c>
      <c r="D125" s="255">
        <v>12190</v>
      </c>
      <c r="E125" s="259" t="s">
        <v>459</v>
      </c>
      <c r="F125" s="260">
        <v>389</v>
      </c>
      <c r="G125" s="256" t="s">
        <v>423</v>
      </c>
      <c r="H125" s="256" t="s">
        <v>462</v>
      </c>
      <c r="I125" s="256" t="s">
        <v>442</v>
      </c>
      <c r="J125" s="256" t="s">
        <v>445</v>
      </c>
      <c r="K125" s="256" t="s">
        <v>470</v>
      </c>
      <c r="L125" s="256">
        <v>2011</v>
      </c>
      <c r="M125" s="165"/>
      <c r="N125" s="200"/>
      <c r="O125" s="200" t="s">
        <v>474</v>
      </c>
      <c r="P125" s="175"/>
      <c r="Q125" s="261" t="s">
        <v>476</v>
      </c>
      <c r="R125" s="261" t="s">
        <v>480</v>
      </c>
    </row>
    <row r="126" spans="2:18" ht="22.5" customHeight="1" x14ac:dyDescent="0.2">
      <c r="B126" s="163">
        <v>120</v>
      </c>
      <c r="C126" s="204" t="s">
        <v>427</v>
      </c>
      <c r="D126" s="255">
        <v>12200</v>
      </c>
      <c r="E126" s="259" t="s">
        <v>459</v>
      </c>
      <c r="F126" s="260">
        <v>390</v>
      </c>
      <c r="G126" s="256" t="s">
        <v>423</v>
      </c>
      <c r="H126" s="256" t="s">
        <v>462</v>
      </c>
      <c r="I126" s="256" t="s">
        <v>442</v>
      </c>
      <c r="J126" s="256" t="s">
        <v>445</v>
      </c>
      <c r="K126" s="256" t="s">
        <v>470</v>
      </c>
      <c r="L126" s="256">
        <v>2011</v>
      </c>
      <c r="M126" s="165"/>
      <c r="N126" s="200"/>
      <c r="O126" s="200" t="s">
        <v>474</v>
      </c>
      <c r="P126" s="175"/>
      <c r="Q126" s="261" t="s">
        <v>476</v>
      </c>
      <c r="R126" s="261" t="s">
        <v>480</v>
      </c>
    </row>
    <row r="127" spans="2:18" ht="22.5" customHeight="1" x14ac:dyDescent="0.2">
      <c r="B127" s="163">
        <v>121</v>
      </c>
      <c r="C127" s="204" t="s">
        <v>427</v>
      </c>
      <c r="D127" s="255">
        <v>12210</v>
      </c>
      <c r="E127" s="259" t="s">
        <v>458</v>
      </c>
      <c r="F127" s="260">
        <v>121</v>
      </c>
      <c r="G127" s="225" t="s">
        <v>423</v>
      </c>
      <c r="H127" s="225" t="s">
        <v>462</v>
      </c>
      <c r="I127" s="225" t="s">
        <v>442</v>
      </c>
      <c r="J127" s="225" t="s">
        <v>445</v>
      </c>
      <c r="K127" s="225" t="s">
        <v>468</v>
      </c>
      <c r="L127" s="225">
        <v>2010</v>
      </c>
      <c r="M127" s="165"/>
      <c r="N127" s="200"/>
      <c r="O127" s="200" t="s">
        <v>474</v>
      </c>
      <c r="P127" s="175"/>
      <c r="Q127" s="261" t="s">
        <v>476</v>
      </c>
      <c r="R127" s="261" t="s">
        <v>480</v>
      </c>
    </row>
    <row r="128" spans="2:18" ht="22.5" customHeight="1" x14ac:dyDescent="0.2">
      <c r="B128" s="163">
        <v>122</v>
      </c>
      <c r="C128" s="204" t="s">
        <v>427</v>
      </c>
      <c r="D128" s="255">
        <v>12220</v>
      </c>
      <c r="E128" s="259" t="s">
        <v>458</v>
      </c>
      <c r="F128" s="260">
        <v>122</v>
      </c>
      <c r="G128" s="225" t="s">
        <v>423</v>
      </c>
      <c r="H128" s="225" t="s">
        <v>462</v>
      </c>
      <c r="I128" s="225" t="s">
        <v>442</v>
      </c>
      <c r="J128" s="225" t="s">
        <v>445</v>
      </c>
      <c r="K128" s="225" t="s">
        <v>468</v>
      </c>
      <c r="L128" s="225">
        <v>2010</v>
      </c>
      <c r="M128" s="165"/>
      <c r="N128" s="200"/>
      <c r="O128" s="200" t="s">
        <v>474</v>
      </c>
      <c r="P128" s="175"/>
      <c r="Q128" s="261" t="s">
        <v>476</v>
      </c>
      <c r="R128" s="261" t="s">
        <v>480</v>
      </c>
    </row>
    <row r="129" spans="2:18" ht="22.5" customHeight="1" x14ac:dyDescent="0.2">
      <c r="B129" s="163">
        <v>123</v>
      </c>
      <c r="C129" s="204" t="s">
        <v>427</v>
      </c>
      <c r="D129" s="255">
        <v>12230</v>
      </c>
      <c r="E129" s="259" t="s">
        <v>458</v>
      </c>
      <c r="F129" s="260">
        <v>123</v>
      </c>
      <c r="G129" s="225" t="s">
        <v>423</v>
      </c>
      <c r="H129" s="225" t="s">
        <v>462</v>
      </c>
      <c r="I129" s="225" t="s">
        <v>442</v>
      </c>
      <c r="J129" s="225" t="s">
        <v>445</v>
      </c>
      <c r="K129" s="225" t="s">
        <v>468</v>
      </c>
      <c r="L129" s="225">
        <v>2010</v>
      </c>
      <c r="M129" s="165"/>
      <c r="N129" s="200"/>
      <c r="O129" s="200" t="s">
        <v>474</v>
      </c>
      <c r="P129" s="175"/>
      <c r="Q129" s="261" t="s">
        <v>476</v>
      </c>
      <c r="R129" s="261" t="s">
        <v>480</v>
      </c>
    </row>
    <row r="130" spans="2:18" ht="22.5" customHeight="1" x14ac:dyDescent="0.2">
      <c r="B130" s="163">
        <v>124</v>
      </c>
      <c r="C130" s="204" t="s">
        <v>427</v>
      </c>
      <c r="D130" s="255">
        <v>12240</v>
      </c>
      <c r="E130" s="259" t="s">
        <v>458</v>
      </c>
      <c r="F130" s="260">
        <v>124</v>
      </c>
      <c r="G130" s="225" t="s">
        <v>423</v>
      </c>
      <c r="H130" s="225" t="s">
        <v>462</v>
      </c>
      <c r="I130" s="225" t="s">
        <v>442</v>
      </c>
      <c r="J130" s="225" t="s">
        <v>445</v>
      </c>
      <c r="K130" s="225" t="s">
        <v>468</v>
      </c>
      <c r="L130" s="225">
        <v>2010</v>
      </c>
      <c r="M130" s="253" t="s">
        <v>432</v>
      </c>
      <c r="N130" s="200"/>
      <c r="O130" s="200" t="s">
        <v>474</v>
      </c>
      <c r="P130" s="175"/>
      <c r="Q130" s="261" t="s">
        <v>476</v>
      </c>
      <c r="R130" s="261" t="s">
        <v>480</v>
      </c>
    </row>
    <row r="131" spans="2:18" ht="22.5" customHeight="1" x14ac:dyDescent="0.2">
      <c r="B131" s="163">
        <v>125</v>
      </c>
      <c r="C131" s="204" t="s">
        <v>427</v>
      </c>
      <c r="D131" s="255">
        <v>12250</v>
      </c>
      <c r="E131" s="259" t="s">
        <v>458</v>
      </c>
      <c r="F131" s="260">
        <v>125</v>
      </c>
      <c r="G131" s="225" t="s">
        <v>423</v>
      </c>
      <c r="H131" s="225" t="s">
        <v>462</v>
      </c>
      <c r="I131" s="225" t="s">
        <v>442</v>
      </c>
      <c r="J131" s="225" t="s">
        <v>445</v>
      </c>
      <c r="K131" s="225" t="s">
        <v>468</v>
      </c>
      <c r="L131" s="225">
        <v>2010</v>
      </c>
      <c r="M131" s="165"/>
      <c r="N131" s="200"/>
      <c r="O131" s="200" t="s">
        <v>474</v>
      </c>
      <c r="P131" s="175"/>
      <c r="Q131" s="261" t="s">
        <v>476</v>
      </c>
      <c r="R131" s="261" t="s">
        <v>480</v>
      </c>
    </row>
    <row r="132" spans="2:18" ht="22.5" customHeight="1" x14ac:dyDescent="0.2">
      <c r="B132" s="163">
        <v>126</v>
      </c>
      <c r="C132" s="204" t="s">
        <v>427</v>
      </c>
      <c r="D132" s="255">
        <v>12260</v>
      </c>
      <c r="E132" s="259" t="s">
        <v>458</v>
      </c>
      <c r="F132" s="260">
        <v>126</v>
      </c>
      <c r="G132" s="225" t="s">
        <v>423</v>
      </c>
      <c r="H132" s="225" t="s">
        <v>462</v>
      </c>
      <c r="I132" s="225" t="s">
        <v>442</v>
      </c>
      <c r="J132" s="225" t="s">
        <v>445</v>
      </c>
      <c r="K132" s="225" t="s">
        <v>468</v>
      </c>
      <c r="L132" s="225">
        <v>2010</v>
      </c>
      <c r="M132" s="165"/>
      <c r="N132" s="200"/>
      <c r="O132" s="200" t="s">
        <v>474</v>
      </c>
      <c r="P132" s="175"/>
      <c r="Q132" s="261" t="s">
        <v>476</v>
      </c>
      <c r="R132" s="261" t="s">
        <v>480</v>
      </c>
    </row>
    <row r="133" spans="2:18" ht="22.5" customHeight="1" x14ac:dyDescent="0.2">
      <c r="B133" s="163">
        <v>127</v>
      </c>
      <c r="C133" s="204" t="s">
        <v>427</v>
      </c>
      <c r="D133" s="255">
        <v>12270</v>
      </c>
      <c r="E133" s="259" t="s">
        <v>458</v>
      </c>
      <c r="F133" s="260">
        <v>127</v>
      </c>
      <c r="G133" s="225" t="s">
        <v>423</v>
      </c>
      <c r="H133" s="225" t="s">
        <v>462</v>
      </c>
      <c r="I133" s="225" t="s">
        <v>442</v>
      </c>
      <c r="J133" s="225" t="s">
        <v>445</v>
      </c>
      <c r="K133" s="225" t="s">
        <v>468</v>
      </c>
      <c r="L133" s="225">
        <v>2010</v>
      </c>
      <c r="M133" s="165"/>
      <c r="N133" s="200"/>
      <c r="O133" s="200" t="s">
        <v>474</v>
      </c>
      <c r="P133" s="175"/>
      <c r="Q133" s="261" t="s">
        <v>476</v>
      </c>
      <c r="R133" s="261" t="s">
        <v>480</v>
      </c>
    </row>
    <row r="134" spans="2:18" ht="22.5" customHeight="1" x14ac:dyDescent="0.2">
      <c r="B134" s="163">
        <v>128</v>
      </c>
      <c r="C134" s="204" t="s">
        <v>427</v>
      </c>
      <c r="D134" s="255">
        <v>12280</v>
      </c>
      <c r="E134" s="259" t="s">
        <v>458</v>
      </c>
      <c r="F134" s="260">
        <v>128</v>
      </c>
      <c r="G134" s="225" t="s">
        <v>423</v>
      </c>
      <c r="H134" s="225" t="s">
        <v>462</v>
      </c>
      <c r="I134" s="225" t="s">
        <v>442</v>
      </c>
      <c r="J134" s="225" t="s">
        <v>445</v>
      </c>
      <c r="K134" s="225" t="s">
        <v>468</v>
      </c>
      <c r="L134" s="225">
        <v>2010</v>
      </c>
      <c r="M134" s="165"/>
      <c r="N134" s="200"/>
      <c r="O134" s="200" t="s">
        <v>474</v>
      </c>
      <c r="P134" s="175"/>
      <c r="Q134" s="261" t="s">
        <v>476</v>
      </c>
      <c r="R134" s="261" t="s">
        <v>480</v>
      </c>
    </row>
    <row r="135" spans="2:18" ht="22.5" customHeight="1" x14ac:dyDescent="0.2">
      <c r="B135" s="163">
        <v>129</v>
      </c>
      <c r="C135" s="204" t="s">
        <v>427</v>
      </c>
      <c r="D135" s="255">
        <v>12290</v>
      </c>
      <c r="E135" s="259" t="s">
        <v>458</v>
      </c>
      <c r="F135" s="260">
        <v>129</v>
      </c>
      <c r="G135" s="225" t="s">
        <v>423</v>
      </c>
      <c r="H135" s="225" t="s">
        <v>462</v>
      </c>
      <c r="I135" s="225" t="s">
        <v>442</v>
      </c>
      <c r="J135" s="225" t="s">
        <v>445</v>
      </c>
      <c r="K135" s="225" t="s">
        <v>468</v>
      </c>
      <c r="L135" s="225">
        <v>2010</v>
      </c>
      <c r="M135" s="165"/>
      <c r="N135" s="200"/>
      <c r="O135" s="200" t="s">
        <v>474</v>
      </c>
      <c r="P135" s="175"/>
      <c r="Q135" s="262" t="s">
        <v>476</v>
      </c>
      <c r="R135" s="262" t="s">
        <v>479</v>
      </c>
    </row>
    <row r="136" spans="2:18" ht="22.5" customHeight="1" x14ac:dyDescent="0.2">
      <c r="B136" s="163">
        <v>130</v>
      </c>
      <c r="C136" s="204" t="s">
        <v>427</v>
      </c>
      <c r="D136" s="255">
        <v>12300</v>
      </c>
      <c r="E136" s="259" t="s">
        <v>458</v>
      </c>
      <c r="F136" s="260">
        <v>130</v>
      </c>
      <c r="G136" s="225" t="s">
        <v>423</v>
      </c>
      <c r="H136" s="225" t="s">
        <v>462</v>
      </c>
      <c r="I136" s="225" t="s">
        <v>442</v>
      </c>
      <c r="J136" s="225" t="s">
        <v>445</v>
      </c>
      <c r="K136" s="225" t="s">
        <v>468</v>
      </c>
      <c r="L136" s="225">
        <v>2010</v>
      </c>
      <c r="M136" s="165"/>
      <c r="N136" s="200"/>
      <c r="O136" s="200" t="s">
        <v>474</v>
      </c>
      <c r="P136" s="175"/>
      <c r="Q136" s="262" t="s">
        <v>476</v>
      </c>
      <c r="R136" s="262" t="s">
        <v>479</v>
      </c>
    </row>
    <row r="137" spans="2:18" ht="22.5" customHeight="1" x14ac:dyDescent="0.2">
      <c r="B137" s="163">
        <v>131</v>
      </c>
      <c r="C137" s="204" t="s">
        <v>427</v>
      </c>
      <c r="D137" s="255">
        <v>12410</v>
      </c>
      <c r="E137" s="259" t="s">
        <v>458</v>
      </c>
      <c r="F137" s="260">
        <v>131</v>
      </c>
      <c r="G137" s="225" t="s">
        <v>423</v>
      </c>
      <c r="H137" s="225" t="s">
        <v>462</v>
      </c>
      <c r="I137" s="225" t="s">
        <v>442</v>
      </c>
      <c r="J137" s="225" t="s">
        <v>445</v>
      </c>
      <c r="K137" s="225" t="s">
        <v>468</v>
      </c>
      <c r="L137" s="225">
        <v>2010</v>
      </c>
      <c r="M137" s="165"/>
      <c r="N137" s="200"/>
      <c r="O137" s="200" t="s">
        <v>475</v>
      </c>
      <c r="P137" s="175"/>
      <c r="Q137" s="262" t="s">
        <v>476</v>
      </c>
      <c r="R137" s="262" t="s">
        <v>479</v>
      </c>
    </row>
    <row r="138" spans="2:18" ht="22.5" customHeight="1" x14ac:dyDescent="0.2">
      <c r="B138" s="163">
        <v>132</v>
      </c>
      <c r="C138" s="204" t="s">
        <v>427</v>
      </c>
      <c r="D138" s="255">
        <v>12420</v>
      </c>
      <c r="E138" s="259" t="s">
        <v>458</v>
      </c>
      <c r="F138" s="260">
        <v>132</v>
      </c>
      <c r="G138" s="225" t="s">
        <v>423</v>
      </c>
      <c r="H138" s="225" t="s">
        <v>462</v>
      </c>
      <c r="I138" s="225" t="s">
        <v>442</v>
      </c>
      <c r="J138" s="225" t="s">
        <v>445</v>
      </c>
      <c r="K138" s="225" t="s">
        <v>468</v>
      </c>
      <c r="L138" s="225">
        <v>2010</v>
      </c>
      <c r="M138" s="165"/>
      <c r="N138" s="200"/>
      <c r="O138" s="200" t="s">
        <v>475</v>
      </c>
      <c r="P138" s="175"/>
      <c r="Q138" s="262" t="s">
        <v>476</v>
      </c>
      <c r="R138" s="262" t="s">
        <v>479</v>
      </c>
    </row>
    <row r="139" spans="2:18" ht="22.5" customHeight="1" x14ac:dyDescent="0.2">
      <c r="B139" s="163">
        <v>133</v>
      </c>
      <c r="C139" s="204" t="s">
        <v>427</v>
      </c>
      <c r="D139" s="255">
        <v>12430</v>
      </c>
      <c r="E139" s="259" t="s">
        <v>458</v>
      </c>
      <c r="F139" s="260">
        <v>133</v>
      </c>
      <c r="G139" s="225" t="s">
        <v>423</v>
      </c>
      <c r="H139" s="225" t="s">
        <v>462</v>
      </c>
      <c r="I139" s="225" t="s">
        <v>442</v>
      </c>
      <c r="J139" s="225" t="s">
        <v>445</v>
      </c>
      <c r="K139" s="225" t="s">
        <v>468</v>
      </c>
      <c r="L139" s="225">
        <v>2010</v>
      </c>
      <c r="M139" s="165"/>
      <c r="N139" s="200"/>
      <c r="O139" s="200" t="s">
        <v>475</v>
      </c>
      <c r="P139" s="175"/>
      <c r="Q139" s="262" t="s">
        <v>476</v>
      </c>
      <c r="R139" s="262" t="s">
        <v>479</v>
      </c>
    </row>
    <row r="140" spans="2:18" ht="22.5" customHeight="1" x14ac:dyDescent="0.2">
      <c r="B140" s="163">
        <v>134</v>
      </c>
      <c r="C140" s="204" t="s">
        <v>427</v>
      </c>
      <c r="D140" s="255">
        <v>12440</v>
      </c>
      <c r="E140" s="259" t="s">
        <v>458</v>
      </c>
      <c r="F140" s="260">
        <v>134</v>
      </c>
      <c r="G140" s="225" t="s">
        <v>423</v>
      </c>
      <c r="H140" s="225" t="s">
        <v>462</v>
      </c>
      <c r="I140" s="225" t="s">
        <v>442</v>
      </c>
      <c r="J140" s="225" t="s">
        <v>445</v>
      </c>
      <c r="K140" s="225" t="s">
        <v>468</v>
      </c>
      <c r="L140" s="225">
        <v>2010</v>
      </c>
      <c r="M140" s="165"/>
      <c r="N140" s="200"/>
      <c r="O140" s="200" t="s">
        <v>475</v>
      </c>
      <c r="P140" s="175"/>
      <c r="Q140" s="262" t="s">
        <v>476</v>
      </c>
      <c r="R140" s="262" t="s">
        <v>479</v>
      </c>
    </row>
    <row r="141" spans="2:18" ht="22.5" customHeight="1" x14ac:dyDescent="0.2">
      <c r="B141" s="163">
        <v>135</v>
      </c>
      <c r="C141" s="204" t="s">
        <v>427</v>
      </c>
      <c r="D141" s="255">
        <v>12450</v>
      </c>
      <c r="E141" s="259" t="s">
        <v>458</v>
      </c>
      <c r="F141" s="260">
        <v>135</v>
      </c>
      <c r="G141" s="225" t="s">
        <v>423</v>
      </c>
      <c r="H141" s="225" t="s">
        <v>462</v>
      </c>
      <c r="I141" s="225" t="s">
        <v>442</v>
      </c>
      <c r="J141" s="225" t="s">
        <v>445</v>
      </c>
      <c r="K141" s="225" t="s">
        <v>468</v>
      </c>
      <c r="L141" s="225">
        <v>2010</v>
      </c>
      <c r="M141" s="165"/>
      <c r="N141" s="200"/>
      <c r="O141" s="200" t="s">
        <v>475</v>
      </c>
      <c r="P141" s="175"/>
      <c r="Q141" s="262" t="s">
        <v>476</v>
      </c>
      <c r="R141" s="262" t="s">
        <v>479</v>
      </c>
    </row>
    <row r="142" spans="2:18" ht="22.5" customHeight="1" x14ac:dyDescent="0.2">
      <c r="B142" s="163">
        <v>136</v>
      </c>
      <c r="C142" s="204" t="s">
        <v>427</v>
      </c>
      <c r="D142" s="255">
        <v>12460</v>
      </c>
      <c r="E142" s="259" t="s">
        <v>458</v>
      </c>
      <c r="F142" s="260">
        <v>136</v>
      </c>
      <c r="G142" s="225" t="s">
        <v>423</v>
      </c>
      <c r="H142" s="225" t="s">
        <v>462</v>
      </c>
      <c r="I142" s="225" t="s">
        <v>442</v>
      </c>
      <c r="J142" s="225" t="s">
        <v>445</v>
      </c>
      <c r="K142" s="225" t="s">
        <v>468</v>
      </c>
      <c r="L142" s="225">
        <v>2010</v>
      </c>
      <c r="M142" s="165"/>
      <c r="N142" s="200"/>
      <c r="O142" s="200" t="s">
        <v>475</v>
      </c>
      <c r="P142" s="175"/>
      <c r="Q142" s="262" t="s">
        <v>476</v>
      </c>
      <c r="R142" s="262" t="s">
        <v>479</v>
      </c>
    </row>
    <row r="143" spans="2:18" ht="22.5" customHeight="1" x14ac:dyDescent="0.2">
      <c r="B143" s="163">
        <v>137</v>
      </c>
      <c r="C143" s="204" t="s">
        <v>427</v>
      </c>
      <c r="D143" s="255">
        <v>12470</v>
      </c>
      <c r="E143" s="259" t="s">
        <v>458</v>
      </c>
      <c r="F143" s="260">
        <v>137</v>
      </c>
      <c r="G143" s="225" t="s">
        <v>423</v>
      </c>
      <c r="H143" s="225" t="s">
        <v>462</v>
      </c>
      <c r="I143" s="225" t="s">
        <v>442</v>
      </c>
      <c r="J143" s="225" t="s">
        <v>445</v>
      </c>
      <c r="K143" s="225" t="s">
        <v>468</v>
      </c>
      <c r="L143" s="225">
        <v>2010</v>
      </c>
      <c r="M143" s="165"/>
      <c r="N143" s="200"/>
      <c r="O143" s="200" t="s">
        <v>475</v>
      </c>
      <c r="P143" s="175"/>
      <c r="Q143" s="262" t="s">
        <v>476</v>
      </c>
      <c r="R143" s="262" t="s">
        <v>479</v>
      </c>
    </row>
    <row r="144" spans="2:18" ht="22.5" customHeight="1" x14ac:dyDescent="0.2">
      <c r="B144" s="163">
        <v>138</v>
      </c>
      <c r="C144" s="204" t="s">
        <v>427</v>
      </c>
      <c r="D144" s="255">
        <v>12480</v>
      </c>
      <c r="E144" s="259" t="s">
        <v>458</v>
      </c>
      <c r="F144" s="260">
        <v>138</v>
      </c>
      <c r="G144" s="225" t="s">
        <v>423</v>
      </c>
      <c r="H144" s="225" t="s">
        <v>462</v>
      </c>
      <c r="I144" s="225" t="s">
        <v>442</v>
      </c>
      <c r="J144" s="225" t="s">
        <v>445</v>
      </c>
      <c r="K144" s="225" t="s">
        <v>468</v>
      </c>
      <c r="L144" s="225">
        <v>2010</v>
      </c>
      <c r="M144" s="165"/>
      <c r="N144" s="200"/>
      <c r="O144" s="200" t="s">
        <v>475</v>
      </c>
      <c r="P144" s="175"/>
      <c r="Q144" s="262" t="s">
        <v>476</v>
      </c>
      <c r="R144" s="262" t="s">
        <v>479</v>
      </c>
    </row>
    <row r="145" spans="2:18" ht="22.5" customHeight="1" x14ac:dyDescent="0.2">
      <c r="B145" s="163">
        <v>139</v>
      </c>
      <c r="C145" s="204" t="s">
        <v>427</v>
      </c>
      <c r="D145" s="255">
        <v>12490</v>
      </c>
      <c r="E145" s="259" t="s">
        <v>458</v>
      </c>
      <c r="F145" s="260">
        <v>139</v>
      </c>
      <c r="G145" s="225" t="s">
        <v>423</v>
      </c>
      <c r="H145" s="225" t="s">
        <v>462</v>
      </c>
      <c r="I145" s="225" t="s">
        <v>442</v>
      </c>
      <c r="J145" s="225" t="s">
        <v>445</v>
      </c>
      <c r="K145" s="225" t="s">
        <v>468</v>
      </c>
      <c r="L145" s="225">
        <v>2010</v>
      </c>
      <c r="M145" s="165"/>
      <c r="N145" s="200"/>
      <c r="O145" s="200" t="s">
        <v>475</v>
      </c>
      <c r="P145" s="175"/>
      <c r="Q145" s="262" t="s">
        <v>476</v>
      </c>
      <c r="R145" s="262" t="s">
        <v>479</v>
      </c>
    </row>
    <row r="146" spans="2:18" ht="22.5" customHeight="1" x14ac:dyDescent="0.2">
      <c r="B146" s="163">
        <v>140</v>
      </c>
      <c r="C146" s="204" t="s">
        <v>427</v>
      </c>
      <c r="D146" s="255">
        <v>12500</v>
      </c>
      <c r="E146" s="259" t="s">
        <v>458</v>
      </c>
      <c r="F146" s="260">
        <v>140</v>
      </c>
      <c r="G146" s="225" t="s">
        <v>423</v>
      </c>
      <c r="H146" s="225" t="s">
        <v>462</v>
      </c>
      <c r="I146" s="225" t="s">
        <v>442</v>
      </c>
      <c r="J146" s="225" t="s">
        <v>445</v>
      </c>
      <c r="K146" s="225" t="s">
        <v>468</v>
      </c>
      <c r="L146" s="225">
        <v>2010</v>
      </c>
      <c r="M146" s="165"/>
      <c r="N146" s="200"/>
      <c r="O146" s="200" t="s">
        <v>475</v>
      </c>
      <c r="P146" s="175"/>
      <c r="Q146" s="262" t="s">
        <v>476</v>
      </c>
      <c r="R146" s="262" t="s">
        <v>479</v>
      </c>
    </row>
    <row r="147" spans="2:18" ht="22.5" customHeight="1" x14ac:dyDescent="0.2">
      <c r="B147" s="163">
        <v>141</v>
      </c>
      <c r="C147" s="204" t="s">
        <v>427</v>
      </c>
      <c r="D147" s="255">
        <v>12510</v>
      </c>
      <c r="E147" s="170" t="s">
        <v>478</v>
      </c>
      <c r="F147" s="174">
        <v>191</v>
      </c>
      <c r="G147" s="287" t="s">
        <v>440</v>
      </c>
      <c r="H147" s="287" t="s">
        <v>499</v>
      </c>
      <c r="I147" s="287" t="s">
        <v>442</v>
      </c>
      <c r="J147" s="287" t="s">
        <v>445</v>
      </c>
      <c r="K147" s="287" t="s">
        <v>446</v>
      </c>
      <c r="L147" s="287">
        <v>2008</v>
      </c>
      <c r="M147" s="165"/>
      <c r="N147" s="200"/>
      <c r="O147" s="200" t="s">
        <v>475</v>
      </c>
      <c r="P147" s="175"/>
      <c r="Q147" s="261" t="s">
        <v>448</v>
      </c>
      <c r="R147" s="261" t="s">
        <v>450</v>
      </c>
    </row>
    <row r="148" spans="2:18" ht="22.5" customHeight="1" x14ac:dyDescent="0.2">
      <c r="B148" s="163">
        <v>142</v>
      </c>
      <c r="C148" s="204" t="s">
        <v>427</v>
      </c>
      <c r="D148" s="255">
        <v>12520</v>
      </c>
      <c r="E148" s="170" t="s">
        <v>478</v>
      </c>
      <c r="F148" s="174">
        <v>192</v>
      </c>
      <c r="G148" s="287" t="s">
        <v>440</v>
      </c>
      <c r="H148" s="287" t="s">
        <v>499</v>
      </c>
      <c r="I148" s="287" t="s">
        <v>442</v>
      </c>
      <c r="J148" s="287" t="s">
        <v>445</v>
      </c>
      <c r="K148" s="287" t="s">
        <v>446</v>
      </c>
      <c r="L148" s="287">
        <v>2008</v>
      </c>
      <c r="M148" s="165"/>
      <c r="N148" s="200"/>
      <c r="O148" s="200" t="s">
        <v>475</v>
      </c>
      <c r="P148" s="175"/>
      <c r="Q148" s="261" t="s">
        <v>448</v>
      </c>
      <c r="R148" s="261" t="s">
        <v>450</v>
      </c>
    </row>
    <row r="149" spans="2:18" ht="22.5" customHeight="1" x14ac:dyDescent="0.2">
      <c r="B149" s="163">
        <v>143</v>
      </c>
      <c r="C149" s="204" t="s">
        <v>427</v>
      </c>
      <c r="D149" s="255">
        <v>12530</v>
      </c>
      <c r="E149" s="170" t="s">
        <v>478</v>
      </c>
      <c r="F149" s="174">
        <v>193</v>
      </c>
      <c r="G149" s="287" t="s">
        <v>440</v>
      </c>
      <c r="H149" s="287" t="s">
        <v>499</v>
      </c>
      <c r="I149" s="287" t="s">
        <v>442</v>
      </c>
      <c r="J149" s="287" t="s">
        <v>445</v>
      </c>
      <c r="K149" s="287" t="s">
        <v>446</v>
      </c>
      <c r="L149" s="287">
        <v>2008</v>
      </c>
      <c r="M149" s="165"/>
      <c r="N149" s="200"/>
      <c r="O149" s="200" t="s">
        <v>475</v>
      </c>
      <c r="P149" s="175"/>
      <c r="Q149" s="261" t="s">
        <v>448</v>
      </c>
      <c r="R149" s="261" t="s">
        <v>450</v>
      </c>
    </row>
    <row r="150" spans="2:18" ht="22.5" customHeight="1" x14ac:dyDescent="0.2">
      <c r="B150" s="163">
        <v>144</v>
      </c>
      <c r="C150" s="204" t="s">
        <v>427</v>
      </c>
      <c r="D150" s="255">
        <v>12540</v>
      </c>
      <c r="E150" s="170" t="s">
        <v>478</v>
      </c>
      <c r="F150" s="174">
        <v>194</v>
      </c>
      <c r="G150" s="287" t="s">
        <v>440</v>
      </c>
      <c r="H150" s="287" t="s">
        <v>499</v>
      </c>
      <c r="I150" s="287" t="s">
        <v>442</v>
      </c>
      <c r="J150" s="287" t="s">
        <v>445</v>
      </c>
      <c r="K150" s="287" t="s">
        <v>446</v>
      </c>
      <c r="L150" s="287">
        <v>2008</v>
      </c>
      <c r="M150" s="165"/>
      <c r="N150" s="200"/>
      <c r="O150" s="200" t="s">
        <v>475</v>
      </c>
      <c r="P150" s="175"/>
      <c r="Q150" s="261" t="s">
        <v>448</v>
      </c>
      <c r="R150" s="261" t="s">
        <v>450</v>
      </c>
    </row>
    <row r="151" spans="2:18" ht="22.5" customHeight="1" x14ac:dyDescent="0.2">
      <c r="B151" s="163">
        <v>145</v>
      </c>
      <c r="C151" s="204" t="s">
        <v>427</v>
      </c>
      <c r="D151" s="255">
        <v>12550</v>
      </c>
      <c r="E151" s="170" t="s">
        <v>478</v>
      </c>
      <c r="F151" s="174">
        <v>195</v>
      </c>
      <c r="G151" s="287" t="s">
        <v>440</v>
      </c>
      <c r="H151" s="287" t="s">
        <v>499</v>
      </c>
      <c r="I151" s="287" t="s">
        <v>442</v>
      </c>
      <c r="J151" s="287" t="s">
        <v>445</v>
      </c>
      <c r="K151" s="287" t="s">
        <v>446</v>
      </c>
      <c r="L151" s="287">
        <v>2008</v>
      </c>
      <c r="M151" s="165"/>
      <c r="N151" s="200"/>
      <c r="O151" s="200" t="s">
        <v>475</v>
      </c>
      <c r="P151" s="175"/>
      <c r="Q151" s="261" t="s">
        <v>448</v>
      </c>
      <c r="R151" s="261" t="s">
        <v>450</v>
      </c>
    </row>
    <row r="152" spans="2:18" ht="22.5" customHeight="1" x14ac:dyDescent="0.2">
      <c r="B152" s="163">
        <v>146</v>
      </c>
      <c r="C152" s="204" t="s">
        <v>427</v>
      </c>
      <c r="D152" s="255">
        <v>12560</v>
      </c>
      <c r="E152" s="170" t="s">
        <v>478</v>
      </c>
      <c r="F152" s="174">
        <v>196</v>
      </c>
      <c r="G152" s="287" t="s">
        <v>440</v>
      </c>
      <c r="H152" s="287" t="s">
        <v>499</v>
      </c>
      <c r="I152" s="287" t="s">
        <v>442</v>
      </c>
      <c r="J152" s="287" t="s">
        <v>445</v>
      </c>
      <c r="K152" s="287" t="s">
        <v>446</v>
      </c>
      <c r="L152" s="287">
        <v>2008</v>
      </c>
      <c r="M152" s="165"/>
      <c r="N152" s="200"/>
      <c r="O152" s="200" t="s">
        <v>475</v>
      </c>
      <c r="P152" s="175"/>
      <c r="Q152" s="261" t="s">
        <v>448</v>
      </c>
      <c r="R152" s="261" t="s">
        <v>450</v>
      </c>
    </row>
    <row r="153" spans="2:18" ht="22.5" customHeight="1" x14ac:dyDescent="0.2">
      <c r="B153" s="163">
        <v>147</v>
      </c>
      <c r="C153" s="204" t="s">
        <v>427</v>
      </c>
      <c r="D153" s="255">
        <v>12570</v>
      </c>
      <c r="E153" s="170" t="s">
        <v>478</v>
      </c>
      <c r="F153" s="174">
        <v>197</v>
      </c>
      <c r="G153" s="287" t="s">
        <v>440</v>
      </c>
      <c r="H153" s="287" t="s">
        <v>499</v>
      </c>
      <c r="I153" s="287" t="s">
        <v>442</v>
      </c>
      <c r="J153" s="287" t="s">
        <v>445</v>
      </c>
      <c r="K153" s="287" t="s">
        <v>446</v>
      </c>
      <c r="L153" s="287">
        <v>2008</v>
      </c>
      <c r="M153" s="165"/>
      <c r="N153" s="200"/>
      <c r="O153" s="200" t="s">
        <v>475</v>
      </c>
      <c r="P153" s="175"/>
      <c r="Q153" s="261" t="s">
        <v>448</v>
      </c>
      <c r="R153" s="261" t="s">
        <v>450</v>
      </c>
    </row>
    <row r="154" spans="2:18" ht="22.5" customHeight="1" x14ac:dyDescent="0.2">
      <c r="B154" s="163">
        <v>148</v>
      </c>
      <c r="C154" s="204" t="s">
        <v>427</v>
      </c>
      <c r="D154" s="255">
        <v>12580</v>
      </c>
      <c r="E154" s="170" t="s">
        <v>478</v>
      </c>
      <c r="F154" s="174">
        <v>198</v>
      </c>
      <c r="G154" s="287" t="s">
        <v>440</v>
      </c>
      <c r="H154" s="287" t="s">
        <v>499</v>
      </c>
      <c r="I154" s="287" t="s">
        <v>442</v>
      </c>
      <c r="J154" s="287" t="s">
        <v>445</v>
      </c>
      <c r="K154" s="287" t="s">
        <v>446</v>
      </c>
      <c r="L154" s="287">
        <v>2008</v>
      </c>
      <c r="M154" s="165"/>
      <c r="N154" s="200"/>
      <c r="O154" s="200" t="s">
        <v>475</v>
      </c>
      <c r="P154" s="175"/>
      <c r="Q154" s="261" t="s">
        <v>448</v>
      </c>
      <c r="R154" s="261" t="s">
        <v>450</v>
      </c>
    </row>
    <row r="155" spans="2:18" ht="22.5" customHeight="1" x14ac:dyDescent="0.2">
      <c r="B155" s="163">
        <v>149</v>
      </c>
      <c r="C155" s="204" t="s">
        <v>427</v>
      </c>
      <c r="D155" s="255">
        <v>12590</v>
      </c>
      <c r="E155" s="170" t="s">
        <v>478</v>
      </c>
      <c r="F155" s="174">
        <v>199</v>
      </c>
      <c r="G155" s="287" t="s">
        <v>440</v>
      </c>
      <c r="H155" s="287" t="s">
        <v>499</v>
      </c>
      <c r="I155" s="287" t="s">
        <v>442</v>
      </c>
      <c r="J155" s="287" t="s">
        <v>445</v>
      </c>
      <c r="K155" s="287" t="s">
        <v>446</v>
      </c>
      <c r="L155" s="287">
        <v>2008</v>
      </c>
      <c r="M155" s="165"/>
      <c r="N155" s="200"/>
      <c r="O155" s="200" t="s">
        <v>475</v>
      </c>
      <c r="P155" s="175"/>
      <c r="Q155" s="261" t="s">
        <v>448</v>
      </c>
      <c r="R155" s="261" t="s">
        <v>450</v>
      </c>
    </row>
    <row r="156" spans="2:18" ht="22.5" customHeight="1" x14ac:dyDescent="0.2">
      <c r="B156" s="163">
        <v>150</v>
      </c>
      <c r="C156" s="204" t="s">
        <v>427</v>
      </c>
      <c r="D156" s="255">
        <v>12600</v>
      </c>
      <c r="E156" s="170" t="s">
        <v>478</v>
      </c>
      <c r="F156" s="174">
        <v>200</v>
      </c>
      <c r="G156" s="287" t="s">
        <v>440</v>
      </c>
      <c r="H156" s="287" t="s">
        <v>499</v>
      </c>
      <c r="I156" s="287" t="s">
        <v>442</v>
      </c>
      <c r="J156" s="287" t="s">
        <v>445</v>
      </c>
      <c r="K156" s="287" t="s">
        <v>446</v>
      </c>
      <c r="L156" s="287">
        <v>2008</v>
      </c>
      <c r="M156" s="165"/>
      <c r="N156" s="200"/>
      <c r="O156" s="200" t="s">
        <v>475</v>
      </c>
      <c r="P156" s="175"/>
      <c r="Q156" s="261" t="s">
        <v>448</v>
      </c>
      <c r="R156" s="261" t="s">
        <v>450</v>
      </c>
    </row>
    <row r="157" spans="2:18" ht="22.5" customHeight="1" x14ac:dyDescent="0.2">
      <c r="B157" s="163">
        <v>151</v>
      </c>
      <c r="C157" s="204" t="s">
        <v>427</v>
      </c>
      <c r="D157" s="286">
        <v>81001</v>
      </c>
      <c r="E157" s="170" t="s">
        <v>478</v>
      </c>
      <c r="F157" s="174">
        <v>201</v>
      </c>
      <c r="G157" s="288" t="s">
        <v>440</v>
      </c>
      <c r="H157" s="288" t="s">
        <v>441</v>
      </c>
      <c r="I157" s="288" t="s">
        <v>429</v>
      </c>
      <c r="J157" s="288" t="s">
        <v>500</v>
      </c>
      <c r="K157" s="288" t="s">
        <v>501</v>
      </c>
      <c r="L157" s="225">
        <v>2008</v>
      </c>
      <c r="M157" s="165"/>
      <c r="N157" s="200"/>
      <c r="O157" s="200" t="s">
        <v>475</v>
      </c>
      <c r="P157" s="175"/>
      <c r="Q157" s="261" t="s">
        <v>448</v>
      </c>
      <c r="R157" s="261" t="s">
        <v>450</v>
      </c>
    </row>
    <row r="158" spans="2:18" ht="22.5" customHeight="1" x14ac:dyDescent="0.2">
      <c r="B158" s="163">
        <v>152</v>
      </c>
      <c r="C158" s="204" t="s">
        <v>427</v>
      </c>
      <c r="D158" s="286">
        <v>81002</v>
      </c>
      <c r="E158" s="170" t="s">
        <v>478</v>
      </c>
      <c r="F158" s="174">
        <v>202</v>
      </c>
      <c r="G158" s="288" t="s">
        <v>440</v>
      </c>
      <c r="H158" s="288" t="s">
        <v>441</v>
      </c>
      <c r="I158" s="288" t="s">
        <v>429</v>
      </c>
      <c r="J158" s="288" t="s">
        <v>500</v>
      </c>
      <c r="K158" s="288" t="s">
        <v>501</v>
      </c>
      <c r="L158" s="225">
        <v>2008</v>
      </c>
      <c r="M158" s="165"/>
      <c r="N158" s="200"/>
      <c r="O158" s="200" t="s">
        <v>475</v>
      </c>
      <c r="P158" s="175"/>
      <c r="Q158" s="261" t="s">
        <v>448</v>
      </c>
      <c r="R158" s="261" t="s">
        <v>450</v>
      </c>
    </row>
    <row r="159" spans="2:18" ht="22.5" customHeight="1" x14ac:dyDescent="0.2">
      <c r="B159" s="163">
        <v>153</v>
      </c>
      <c r="C159" s="204" t="s">
        <v>427</v>
      </c>
      <c r="D159" s="286">
        <v>81003</v>
      </c>
      <c r="E159" s="170" t="s">
        <v>478</v>
      </c>
      <c r="F159" s="174">
        <v>203</v>
      </c>
      <c r="G159" s="288" t="s">
        <v>440</v>
      </c>
      <c r="H159" s="288" t="s">
        <v>441</v>
      </c>
      <c r="I159" s="288" t="s">
        <v>429</v>
      </c>
      <c r="J159" s="288" t="s">
        <v>500</v>
      </c>
      <c r="K159" s="288" t="s">
        <v>501</v>
      </c>
      <c r="L159" s="225">
        <v>2008</v>
      </c>
      <c r="M159" s="165"/>
      <c r="N159" s="200"/>
      <c r="O159" s="200" t="s">
        <v>475</v>
      </c>
      <c r="P159" s="175"/>
      <c r="Q159" s="261" t="s">
        <v>448</v>
      </c>
      <c r="R159" s="261" t="s">
        <v>450</v>
      </c>
    </row>
    <row r="160" spans="2:18" ht="22.5" customHeight="1" x14ac:dyDescent="0.2">
      <c r="B160" s="163">
        <v>154</v>
      </c>
      <c r="C160" s="204" t="s">
        <v>427</v>
      </c>
      <c r="D160" s="286">
        <v>81004</v>
      </c>
      <c r="E160" s="170" t="s">
        <v>478</v>
      </c>
      <c r="F160" s="174">
        <v>204</v>
      </c>
      <c r="G160" s="288" t="s">
        <v>440</v>
      </c>
      <c r="H160" s="288" t="s">
        <v>441</v>
      </c>
      <c r="I160" s="288" t="s">
        <v>429</v>
      </c>
      <c r="J160" s="288" t="s">
        <v>500</v>
      </c>
      <c r="K160" s="288" t="s">
        <v>501</v>
      </c>
      <c r="L160" s="225">
        <v>2008</v>
      </c>
      <c r="M160" s="165"/>
      <c r="N160" s="200"/>
      <c r="O160" s="200" t="s">
        <v>475</v>
      </c>
      <c r="P160" s="175"/>
      <c r="Q160" s="261" t="s">
        <v>448</v>
      </c>
      <c r="R160" s="261" t="s">
        <v>450</v>
      </c>
    </row>
    <row r="161" spans="2:18" ht="22.5" customHeight="1" x14ac:dyDescent="0.2">
      <c r="B161" s="163">
        <v>155</v>
      </c>
      <c r="C161" s="204" t="s">
        <v>427</v>
      </c>
      <c r="D161" s="286">
        <v>81005</v>
      </c>
      <c r="E161" s="170" t="s">
        <v>478</v>
      </c>
      <c r="F161" s="174">
        <v>205</v>
      </c>
      <c r="G161" s="288" t="s">
        <v>440</v>
      </c>
      <c r="H161" s="288" t="s">
        <v>441</v>
      </c>
      <c r="I161" s="288" t="s">
        <v>429</v>
      </c>
      <c r="J161" s="288" t="s">
        <v>500</v>
      </c>
      <c r="K161" s="288" t="s">
        <v>501</v>
      </c>
      <c r="L161" s="225">
        <v>2008</v>
      </c>
      <c r="M161" s="165"/>
      <c r="N161" s="200"/>
      <c r="O161" s="200" t="s">
        <v>475</v>
      </c>
      <c r="P161" s="175"/>
      <c r="Q161" s="261" t="s">
        <v>448</v>
      </c>
      <c r="R161" s="261" t="s">
        <v>450</v>
      </c>
    </row>
    <row r="162" spans="2:18" ht="22.5" customHeight="1" x14ac:dyDescent="0.2">
      <c r="B162" s="163">
        <v>156</v>
      </c>
      <c r="C162" s="204" t="s">
        <v>427</v>
      </c>
      <c r="D162" s="286">
        <v>81006</v>
      </c>
      <c r="E162" s="170" t="s">
        <v>478</v>
      </c>
      <c r="F162" s="174">
        <v>206</v>
      </c>
      <c r="G162" s="288" t="s">
        <v>440</v>
      </c>
      <c r="H162" s="288" t="s">
        <v>441</v>
      </c>
      <c r="I162" s="288" t="s">
        <v>429</v>
      </c>
      <c r="J162" s="288" t="s">
        <v>500</v>
      </c>
      <c r="K162" s="288" t="s">
        <v>501</v>
      </c>
      <c r="L162" s="225">
        <v>2008</v>
      </c>
      <c r="M162" s="165"/>
      <c r="N162" s="200"/>
      <c r="O162" s="200" t="s">
        <v>475</v>
      </c>
      <c r="P162" s="175"/>
      <c r="Q162" s="261" t="s">
        <v>448</v>
      </c>
      <c r="R162" s="261" t="s">
        <v>450</v>
      </c>
    </row>
    <row r="163" spans="2:18" ht="22.5" customHeight="1" x14ac:dyDescent="0.2">
      <c r="B163" s="163">
        <v>157</v>
      </c>
      <c r="C163" s="204" t="s">
        <v>427</v>
      </c>
      <c r="D163" s="286">
        <v>81007</v>
      </c>
      <c r="E163" s="170" t="s">
        <v>478</v>
      </c>
      <c r="F163" s="174">
        <v>207</v>
      </c>
      <c r="G163" s="288" t="s">
        <v>440</v>
      </c>
      <c r="H163" s="288" t="s">
        <v>441</v>
      </c>
      <c r="I163" s="288" t="s">
        <v>429</v>
      </c>
      <c r="J163" s="288" t="s">
        <v>500</v>
      </c>
      <c r="K163" s="288" t="s">
        <v>501</v>
      </c>
      <c r="L163" s="225">
        <v>2008</v>
      </c>
      <c r="M163" s="165"/>
      <c r="N163" s="200"/>
      <c r="O163" s="200" t="s">
        <v>475</v>
      </c>
      <c r="P163" s="175"/>
      <c r="Q163" s="261" t="s">
        <v>448</v>
      </c>
      <c r="R163" s="261" t="s">
        <v>450</v>
      </c>
    </row>
    <row r="164" spans="2:18" ht="22.5" customHeight="1" x14ac:dyDescent="0.2">
      <c r="B164" s="163">
        <v>158</v>
      </c>
      <c r="C164" s="204" t="s">
        <v>427</v>
      </c>
      <c r="D164" s="286">
        <v>81008</v>
      </c>
      <c r="E164" s="170" t="s">
        <v>478</v>
      </c>
      <c r="F164" s="174">
        <v>208</v>
      </c>
      <c r="G164" s="288" t="s">
        <v>440</v>
      </c>
      <c r="H164" s="288" t="s">
        <v>441</v>
      </c>
      <c r="I164" s="288" t="s">
        <v>429</v>
      </c>
      <c r="J164" s="288" t="s">
        <v>500</v>
      </c>
      <c r="K164" s="288" t="s">
        <v>501</v>
      </c>
      <c r="L164" s="225">
        <v>2008</v>
      </c>
      <c r="M164" s="165"/>
      <c r="N164" s="200"/>
      <c r="O164" s="200" t="s">
        <v>475</v>
      </c>
      <c r="P164" s="175"/>
      <c r="Q164" s="262" t="s">
        <v>448</v>
      </c>
      <c r="R164" s="262" t="s">
        <v>449</v>
      </c>
    </row>
    <row r="165" spans="2:18" ht="22.5" customHeight="1" x14ac:dyDescent="0.2">
      <c r="B165" s="163">
        <v>159</v>
      </c>
      <c r="C165" s="204" t="s">
        <v>427</v>
      </c>
      <c r="D165" s="286">
        <v>81009</v>
      </c>
      <c r="E165" s="170" t="s">
        <v>478</v>
      </c>
      <c r="F165" s="174">
        <v>209</v>
      </c>
      <c r="G165" s="288" t="s">
        <v>440</v>
      </c>
      <c r="H165" s="288" t="s">
        <v>441</v>
      </c>
      <c r="I165" s="288" t="s">
        <v>429</v>
      </c>
      <c r="J165" s="288" t="s">
        <v>500</v>
      </c>
      <c r="K165" s="288" t="s">
        <v>501</v>
      </c>
      <c r="L165" s="225">
        <v>2008</v>
      </c>
      <c r="M165" s="165"/>
      <c r="N165" s="200"/>
      <c r="O165" s="200" t="s">
        <v>475</v>
      </c>
      <c r="P165" s="175"/>
      <c r="Q165" s="262" t="s">
        <v>448</v>
      </c>
      <c r="R165" s="262" t="s">
        <v>449</v>
      </c>
    </row>
    <row r="166" spans="2:18" ht="22.5" customHeight="1" x14ac:dyDescent="0.2">
      <c r="B166" s="163">
        <v>160</v>
      </c>
      <c r="C166" s="204" t="s">
        <v>427</v>
      </c>
      <c r="D166" s="286">
        <v>81010</v>
      </c>
      <c r="E166" s="170" t="s">
        <v>478</v>
      </c>
      <c r="F166" s="174">
        <v>210</v>
      </c>
      <c r="G166" s="288" t="s">
        <v>440</v>
      </c>
      <c r="H166" s="288" t="s">
        <v>441</v>
      </c>
      <c r="I166" s="288" t="s">
        <v>429</v>
      </c>
      <c r="J166" s="288" t="s">
        <v>500</v>
      </c>
      <c r="K166" s="288" t="s">
        <v>501</v>
      </c>
      <c r="L166" s="225">
        <v>2008</v>
      </c>
      <c r="M166" s="165"/>
      <c r="N166" s="200"/>
      <c r="O166" s="200" t="s">
        <v>475</v>
      </c>
      <c r="P166" s="175"/>
      <c r="Q166" s="262" t="s">
        <v>448</v>
      </c>
      <c r="R166" s="262" t="s">
        <v>449</v>
      </c>
    </row>
    <row r="167" spans="2:18" ht="22.5" customHeight="1" x14ac:dyDescent="0.2">
      <c r="B167" s="163">
        <v>161</v>
      </c>
      <c r="C167" s="204" t="s">
        <v>427</v>
      </c>
      <c r="D167" s="286">
        <v>81011</v>
      </c>
      <c r="E167" s="170" t="s">
        <v>478</v>
      </c>
      <c r="F167" s="174">
        <v>211</v>
      </c>
      <c r="G167" s="288" t="s">
        <v>440</v>
      </c>
      <c r="H167" s="288" t="s">
        <v>441</v>
      </c>
      <c r="I167" s="288" t="s">
        <v>429</v>
      </c>
      <c r="J167" s="288" t="s">
        <v>500</v>
      </c>
      <c r="K167" s="288" t="s">
        <v>501</v>
      </c>
      <c r="L167" s="225">
        <v>2008</v>
      </c>
      <c r="M167" s="165"/>
      <c r="N167" s="200"/>
      <c r="O167" s="200" t="s">
        <v>475</v>
      </c>
      <c r="P167" s="175"/>
      <c r="Q167" s="262" t="s">
        <v>448</v>
      </c>
      <c r="R167" s="262" t="s">
        <v>449</v>
      </c>
    </row>
    <row r="168" spans="2:18" ht="22.5" customHeight="1" x14ac:dyDescent="0.2">
      <c r="B168" s="163">
        <v>162</v>
      </c>
      <c r="C168" s="204" t="s">
        <v>427</v>
      </c>
      <c r="D168" s="286">
        <v>81012</v>
      </c>
      <c r="E168" s="170" t="s">
        <v>478</v>
      </c>
      <c r="F168" s="174">
        <v>212</v>
      </c>
      <c r="G168" s="288" t="s">
        <v>440</v>
      </c>
      <c r="H168" s="288" t="s">
        <v>441</v>
      </c>
      <c r="I168" s="288" t="s">
        <v>429</v>
      </c>
      <c r="J168" s="288" t="s">
        <v>500</v>
      </c>
      <c r="K168" s="288" t="s">
        <v>501</v>
      </c>
      <c r="L168" s="225">
        <v>2008</v>
      </c>
      <c r="M168" s="165"/>
      <c r="N168" s="200"/>
      <c r="O168" s="200" t="s">
        <v>475</v>
      </c>
      <c r="P168" s="175"/>
      <c r="Q168" s="262" t="s">
        <v>448</v>
      </c>
      <c r="R168" s="262" t="s">
        <v>449</v>
      </c>
    </row>
    <row r="169" spans="2:18" ht="22.5" customHeight="1" x14ac:dyDescent="0.2">
      <c r="B169" s="163">
        <v>163</v>
      </c>
      <c r="C169" s="204" t="s">
        <v>427</v>
      </c>
      <c r="D169" s="286">
        <v>81013</v>
      </c>
      <c r="E169" s="170" t="s">
        <v>478</v>
      </c>
      <c r="F169" s="174">
        <v>213</v>
      </c>
      <c r="G169" s="288" t="s">
        <v>440</v>
      </c>
      <c r="H169" s="288" t="s">
        <v>441</v>
      </c>
      <c r="I169" s="288" t="s">
        <v>429</v>
      </c>
      <c r="J169" s="288" t="s">
        <v>500</v>
      </c>
      <c r="K169" s="288" t="s">
        <v>501</v>
      </c>
      <c r="L169" s="225">
        <v>2008</v>
      </c>
      <c r="M169" s="165"/>
      <c r="N169" s="200"/>
      <c r="O169" s="200" t="s">
        <v>475</v>
      </c>
      <c r="P169" s="175"/>
      <c r="Q169" s="262" t="s">
        <v>448</v>
      </c>
      <c r="R169" s="262" t="s">
        <v>449</v>
      </c>
    </row>
    <row r="170" spans="2:18" ht="22.5" customHeight="1" x14ac:dyDescent="0.2">
      <c r="B170" s="163">
        <v>164</v>
      </c>
      <c r="C170" s="204" t="s">
        <v>427</v>
      </c>
      <c r="D170" s="286">
        <v>81014</v>
      </c>
      <c r="E170" s="170" t="s">
        <v>478</v>
      </c>
      <c r="F170" s="174">
        <v>214</v>
      </c>
      <c r="G170" s="288" t="s">
        <v>440</v>
      </c>
      <c r="H170" s="288" t="s">
        <v>441</v>
      </c>
      <c r="I170" s="288" t="s">
        <v>429</v>
      </c>
      <c r="J170" s="288" t="s">
        <v>500</v>
      </c>
      <c r="K170" s="288" t="s">
        <v>501</v>
      </c>
      <c r="L170" s="225">
        <v>2008</v>
      </c>
      <c r="M170" s="165"/>
      <c r="N170" s="200"/>
      <c r="O170" s="200" t="s">
        <v>475</v>
      </c>
      <c r="P170" s="175"/>
      <c r="Q170" s="262" t="s">
        <v>448</v>
      </c>
      <c r="R170" s="262" t="s">
        <v>449</v>
      </c>
    </row>
    <row r="171" spans="2:18" ht="22.5" customHeight="1" x14ac:dyDescent="0.2">
      <c r="B171" s="163">
        <v>165</v>
      </c>
      <c r="C171" s="204" t="s">
        <v>427</v>
      </c>
      <c r="D171" s="286">
        <v>81015</v>
      </c>
      <c r="E171" s="170" t="s">
        <v>478</v>
      </c>
      <c r="F171" s="174">
        <v>215</v>
      </c>
      <c r="G171" s="288" t="s">
        <v>440</v>
      </c>
      <c r="H171" s="288" t="s">
        <v>441</v>
      </c>
      <c r="I171" s="288" t="s">
        <v>429</v>
      </c>
      <c r="J171" s="288" t="s">
        <v>500</v>
      </c>
      <c r="K171" s="288" t="s">
        <v>501</v>
      </c>
      <c r="L171" s="225">
        <v>2008</v>
      </c>
      <c r="M171" s="165"/>
      <c r="N171" s="200"/>
      <c r="O171" s="200" t="s">
        <v>475</v>
      </c>
      <c r="P171" s="175"/>
      <c r="Q171" s="262" t="s">
        <v>448</v>
      </c>
      <c r="R171" s="262" t="s">
        <v>449</v>
      </c>
    </row>
    <row r="172" spans="2:18" ht="22.5" customHeight="1" x14ac:dyDescent="0.2">
      <c r="B172" s="163">
        <v>166</v>
      </c>
      <c r="C172" s="204" t="s">
        <v>427</v>
      </c>
      <c r="D172" s="286">
        <v>81016</v>
      </c>
      <c r="E172" s="170" t="s">
        <v>478</v>
      </c>
      <c r="F172" s="174">
        <v>216</v>
      </c>
      <c r="G172" s="288" t="s">
        <v>440</v>
      </c>
      <c r="H172" s="288" t="s">
        <v>441</v>
      </c>
      <c r="I172" s="288" t="s">
        <v>429</v>
      </c>
      <c r="J172" s="288" t="s">
        <v>500</v>
      </c>
      <c r="K172" s="288" t="s">
        <v>501</v>
      </c>
      <c r="L172" s="225">
        <v>2008</v>
      </c>
      <c r="M172" s="165"/>
      <c r="N172" s="200"/>
      <c r="O172" s="200" t="s">
        <v>475</v>
      </c>
      <c r="P172" s="175"/>
      <c r="Q172" s="262" t="s">
        <v>448</v>
      </c>
      <c r="R172" s="262" t="s">
        <v>449</v>
      </c>
    </row>
    <row r="173" spans="2:18" ht="22.5" customHeight="1" x14ac:dyDescent="0.2">
      <c r="B173" s="163">
        <v>167</v>
      </c>
      <c r="C173" s="204" t="s">
        <v>427</v>
      </c>
      <c r="D173" s="286">
        <v>81017</v>
      </c>
      <c r="E173" s="170" t="s">
        <v>478</v>
      </c>
      <c r="F173" s="174">
        <v>217</v>
      </c>
      <c r="G173" s="288" t="s">
        <v>440</v>
      </c>
      <c r="H173" s="288" t="s">
        <v>441</v>
      </c>
      <c r="I173" s="288" t="s">
        <v>429</v>
      </c>
      <c r="J173" s="288" t="s">
        <v>500</v>
      </c>
      <c r="K173" s="288" t="s">
        <v>501</v>
      </c>
      <c r="L173" s="225">
        <v>2008</v>
      </c>
      <c r="M173" s="165"/>
      <c r="N173" s="200"/>
      <c r="O173" s="200" t="s">
        <v>475</v>
      </c>
      <c r="P173" s="175"/>
      <c r="Q173" s="262" t="s">
        <v>448</v>
      </c>
      <c r="R173" s="262" t="s">
        <v>449</v>
      </c>
    </row>
    <row r="174" spans="2:18" ht="22.5" customHeight="1" x14ac:dyDescent="0.2">
      <c r="B174" s="163">
        <v>168</v>
      </c>
      <c r="C174" s="204" t="s">
        <v>427</v>
      </c>
      <c r="D174" s="286">
        <v>81018</v>
      </c>
      <c r="E174" s="170" t="s">
        <v>478</v>
      </c>
      <c r="F174" s="174">
        <v>218</v>
      </c>
      <c r="G174" s="288" t="s">
        <v>440</v>
      </c>
      <c r="H174" s="288" t="s">
        <v>441</v>
      </c>
      <c r="I174" s="288" t="s">
        <v>429</v>
      </c>
      <c r="J174" s="288" t="s">
        <v>500</v>
      </c>
      <c r="K174" s="288" t="s">
        <v>501</v>
      </c>
      <c r="L174" s="225">
        <v>2008</v>
      </c>
      <c r="M174" s="165"/>
      <c r="N174" s="200"/>
      <c r="O174" s="200" t="s">
        <v>475</v>
      </c>
      <c r="P174" s="175"/>
      <c r="Q174" s="262" t="s">
        <v>448</v>
      </c>
      <c r="R174" s="262" t="s">
        <v>449</v>
      </c>
    </row>
    <row r="175" spans="2:18" ht="22.5" customHeight="1" x14ac:dyDescent="0.2">
      <c r="B175" s="163">
        <v>169</v>
      </c>
      <c r="C175" s="204" t="s">
        <v>427</v>
      </c>
      <c r="D175" s="286">
        <v>81019</v>
      </c>
      <c r="E175" s="170" t="s">
        <v>478</v>
      </c>
      <c r="F175" s="174">
        <v>219</v>
      </c>
      <c r="G175" s="288" t="s">
        <v>440</v>
      </c>
      <c r="H175" s="288" t="s">
        <v>441</v>
      </c>
      <c r="I175" s="288" t="s">
        <v>429</v>
      </c>
      <c r="J175" s="288" t="s">
        <v>500</v>
      </c>
      <c r="K175" s="288" t="s">
        <v>501</v>
      </c>
      <c r="L175" s="225">
        <v>2008</v>
      </c>
      <c r="M175" s="165"/>
      <c r="N175" s="200"/>
      <c r="O175" s="200" t="s">
        <v>475</v>
      </c>
      <c r="P175" s="175"/>
      <c r="Q175" s="262" t="s">
        <v>448</v>
      </c>
      <c r="R175" s="262" t="s">
        <v>449</v>
      </c>
    </row>
    <row r="176" spans="2:18" ht="22.5" customHeight="1" x14ac:dyDescent="0.2">
      <c r="B176" s="163">
        <v>170</v>
      </c>
      <c r="C176" s="204" t="s">
        <v>427</v>
      </c>
      <c r="D176" s="286">
        <v>81020</v>
      </c>
      <c r="E176" s="170" t="s">
        <v>478</v>
      </c>
      <c r="F176" s="174">
        <v>220</v>
      </c>
      <c r="G176" s="288" t="s">
        <v>440</v>
      </c>
      <c r="H176" s="288" t="s">
        <v>441</v>
      </c>
      <c r="I176" s="288" t="s">
        <v>429</v>
      </c>
      <c r="J176" s="288" t="s">
        <v>500</v>
      </c>
      <c r="K176" s="288" t="s">
        <v>501</v>
      </c>
      <c r="L176" s="225">
        <v>2008</v>
      </c>
      <c r="M176" s="165"/>
      <c r="N176" s="200"/>
      <c r="O176" s="200" t="s">
        <v>475</v>
      </c>
      <c r="P176" s="175"/>
      <c r="Q176" s="262" t="s">
        <v>448</v>
      </c>
      <c r="R176" s="262" t="s">
        <v>449</v>
      </c>
    </row>
    <row r="177" spans="2:18" ht="22.5" customHeight="1" x14ac:dyDescent="0.2">
      <c r="B177" s="163">
        <v>171</v>
      </c>
      <c r="C177" s="204" t="s">
        <v>427</v>
      </c>
      <c r="D177" s="286">
        <v>81021</v>
      </c>
      <c r="E177" s="170" t="s">
        <v>478</v>
      </c>
      <c r="F177" s="174">
        <v>221</v>
      </c>
      <c r="G177" s="288" t="s">
        <v>440</v>
      </c>
      <c r="H177" s="288" t="s">
        <v>441</v>
      </c>
      <c r="I177" s="288" t="s">
        <v>429</v>
      </c>
      <c r="J177" s="288" t="s">
        <v>500</v>
      </c>
      <c r="K177" s="288" t="s">
        <v>501</v>
      </c>
      <c r="L177" s="225">
        <v>2008</v>
      </c>
      <c r="M177" s="165"/>
      <c r="N177" s="200"/>
      <c r="O177" s="200" t="s">
        <v>475</v>
      </c>
      <c r="P177" s="175"/>
      <c r="Q177" s="262" t="s">
        <v>448</v>
      </c>
      <c r="R177" s="262" t="s">
        <v>449</v>
      </c>
    </row>
    <row r="178" spans="2:18" ht="22.5" customHeight="1" x14ac:dyDescent="0.2">
      <c r="B178" s="163">
        <v>172</v>
      </c>
      <c r="C178" s="204" t="s">
        <v>427</v>
      </c>
      <c r="D178" s="286">
        <v>81022</v>
      </c>
      <c r="E178" s="170" t="s">
        <v>478</v>
      </c>
      <c r="F178" s="174">
        <v>222</v>
      </c>
      <c r="G178" s="288" t="s">
        <v>440</v>
      </c>
      <c r="H178" s="288" t="s">
        <v>441</v>
      </c>
      <c r="I178" s="288" t="s">
        <v>429</v>
      </c>
      <c r="J178" s="288" t="s">
        <v>500</v>
      </c>
      <c r="K178" s="288" t="s">
        <v>501</v>
      </c>
      <c r="L178" s="225">
        <v>2008</v>
      </c>
      <c r="M178" s="165"/>
      <c r="N178" s="200"/>
      <c r="O178" s="200" t="s">
        <v>475</v>
      </c>
      <c r="P178" s="175"/>
      <c r="Q178" s="262" t="s">
        <v>448</v>
      </c>
      <c r="R178" s="262" t="s">
        <v>449</v>
      </c>
    </row>
    <row r="179" spans="2:18" ht="22.5" customHeight="1" x14ac:dyDescent="0.2">
      <c r="B179" s="163">
        <v>173</v>
      </c>
      <c r="C179" s="204" t="s">
        <v>427</v>
      </c>
      <c r="D179" s="286">
        <v>81023</v>
      </c>
      <c r="E179" s="170" t="s">
        <v>478</v>
      </c>
      <c r="F179" s="174">
        <v>223</v>
      </c>
      <c r="G179" s="288" t="s">
        <v>440</v>
      </c>
      <c r="H179" s="288" t="s">
        <v>441</v>
      </c>
      <c r="I179" s="288" t="s">
        <v>429</v>
      </c>
      <c r="J179" s="288" t="s">
        <v>500</v>
      </c>
      <c r="K179" s="288" t="s">
        <v>501</v>
      </c>
      <c r="L179" s="225">
        <v>2008</v>
      </c>
      <c r="M179" s="165"/>
      <c r="N179" s="200"/>
      <c r="O179" s="200" t="s">
        <v>475</v>
      </c>
      <c r="P179" s="175"/>
      <c r="Q179" s="262" t="s">
        <v>448</v>
      </c>
      <c r="R179" s="262" t="s">
        <v>449</v>
      </c>
    </row>
    <row r="180" spans="2:18" ht="22.5" customHeight="1" x14ac:dyDescent="0.2">
      <c r="B180" s="163">
        <v>174</v>
      </c>
      <c r="C180" s="204" t="s">
        <v>427</v>
      </c>
      <c r="D180" s="286">
        <v>81024</v>
      </c>
      <c r="E180" s="170" t="s">
        <v>478</v>
      </c>
      <c r="F180" s="174">
        <v>224</v>
      </c>
      <c r="G180" s="288" t="s">
        <v>440</v>
      </c>
      <c r="H180" s="288" t="s">
        <v>441</v>
      </c>
      <c r="I180" s="288" t="s">
        <v>429</v>
      </c>
      <c r="J180" s="288" t="s">
        <v>500</v>
      </c>
      <c r="K180" s="288" t="s">
        <v>501</v>
      </c>
      <c r="L180" s="225">
        <v>2008</v>
      </c>
      <c r="M180" s="165"/>
      <c r="N180" s="200"/>
      <c r="O180" s="200" t="s">
        <v>475</v>
      </c>
      <c r="P180" s="175"/>
      <c r="Q180" s="262" t="s">
        <v>448</v>
      </c>
      <c r="R180" s="262" t="s">
        <v>449</v>
      </c>
    </row>
    <row r="181" spans="2:18" ht="22.5" customHeight="1" x14ac:dyDescent="0.2">
      <c r="B181" s="163">
        <v>175</v>
      </c>
      <c r="C181" s="204" t="s">
        <v>427</v>
      </c>
      <c r="D181" s="286">
        <v>81025</v>
      </c>
      <c r="E181" s="170" t="s">
        <v>478</v>
      </c>
      <c r="F181" s="174">
        <v>225</v>
      </c>
      <c r="G181" s="288" t="s">
        <v>440</v>
      </c>
      <c r="H181" s="288" t="s">
        <v>441</v>
      </c>
      <c r="I181" s="288" t="s">
        <v>429</v>
      </c>
      <c r="J181" s="288" t="s">
        <v>500</v>
      </c>
      <c r="K181" s="288" t="s">
        <v>501</v>
      </c>
      <c r="L181" s="225">
        <v>2008</v>
      </c>
      <c r="M181" s="165"/>
      <c r="N181" s="200"/>
      <c r="O181" s="200" t="s">
        <v>475</v>
      </c>
      <c r="P181" s="175"/>
      <c r="Q181" s="262" t="s">
        <v>448</v>
      </c>
      <c r="R181" s="262" t="s">
        <v>449</v>
      </c>
    </row>
  </sheetData>
  <autoFilter ref="B6:R181" xr:uid="{00000000-0009-0000-0000-000004000000}">
    <filterColumn colId="3" showButton="0"/>
  </autoFilter>
  <mergeCells count="37">
    <mergeCell ref="AF12:AG12"/>
    <mergeCell ref="B1:K3"/>
    <mergeCell ref="L1:N1"/>
    <mergeCell ref="L2:N2"/>
    <mergeCell ref="D4:F4"/>
    <mergeCell ref="Q4:R4"/>
    <mergeCell ref="E6:F6"/>
    <mergeCell ref="AF7:AG7"/>
    <mergeCell ref="D5:F5"/>
    <mergeCell ref="AF8:AG8"/>
    <mergeCell ref="AF9:AG9"/>
    <mergeCell ref="AF10:AG10"/>
    <mergeCell ref="AF11:AG11"/>
    <mergeCell ref="AF13:AG13"/>
    <mergeCell ref="AF14:AG14"/>
    <mergeCell ref="AF15:AG15"/>
    <mergeCell ref="AF16:AG16"/>
    <mergeCell ref="AF23:AG23"/>
    <mergeCell ref="AF17:AG17"/>
    <mergeCell ref="AF36:AG36"/>
    <mergeCell ref="AF30:AG30"/>
    <mergeCell ref="AF31:AG31"/>
    <mergeCell ref="AF32:AG32"/>
    <mergeCell ref="AF33:AG33"/>
    <mergeCell ref="AF34:AG34"/>
    <mergeCell ref="AF35:AG35"/>
    <mergeCell ref="AF29:AG29"/>
    <mergeCell ref="AF18:AG18"/>
    <mergeCell ref="AF19:AG19"/>
    <mergeCell ref="AF20:AG20"/>
    <mergeCell ref="AF21:AG21"/>
    <mergeCell ref="AF22:AG22"/>
    <mergeCell ref="AF28:AG28"/>
    <mergeCell ref="AF24:AG24"/>
    <mergeCell ref="AF25:AG25"/>
    <mergeCell ref="AF26:AG26"/>
    <mergeCell ref="AF27:AG27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S10"/>
  <sheetViews>
    <sheetView workbookViewId="0">
      <selection activeCell="P4" sqref="P4"/>
    </sheetView>
  </sheetViews>
  <sheetFormatPr defaultRowHeight="15.75" x14ac:dyDescent="0.2"/>
  <cols>
    <col min="1" max="1" width="4.140625" style="319" customWidth="1"/>
    <col min="2" max="2" width="9.140625" style="319"/>
    <col min="3" max="3" width="10.140625" style="319" bestFit="1" customWidth="1"/>
    <col min="4" max="4" width="18.85546875" style="319" customWidth="1"/>
    <col min="5" max="9" width="9.140625" style="319"/>
    <col min="10" max="10" width="14.28515625" style="319" bestFit="1" customWidth="1"/>
    <col min="11" max="17" width="9.140625" style="319"/>
    <col min="18" max="18" width="30" style="319" customWidth="1"/>
    <col min="19" max="16384" width="9.140625" style="319"/>
  </cols>
  <sheetData>
    <row r="1" spans="2:19" x14ac:dyDescent="0.2">
      <c r="B1" s="568" t="s">
        <v>524</v>
      </c>
      <c r="C1" s="568"/>
      <c r="D1" s="568"/>
    </row>
    <row r="2" spans="2:19" x14ac:dyDescent="0.2">
      <c r="B2" s="568"/>
      <c r="C2" s="568"/>
      <c r="D2" s="568"/>
    </row>
    <row r="3" spans="2:19" x14ac:dyDescent="0.2">
      <c r="B3" s="319" t="s">
        <v>513</v>
      </c>
      <c r="C3" s="320">
        <v>43053</v>
      </c>
      <c r="D3" s="321">
        <v>345498.02</v>
      </c>
      <c r="F3" s="319" t="s">
        <v>514</v>
      </c>
      <c r="I3" s="322"/>
      <c r="J3" s="321"/>
      <c r="L3" s="319" t="s">
        <v>515</v>
      </c>
      <c r="N3" s="319">
        <v>145</v>
      </c>
      <c r="O3" s="323" t="s">
        <v>525</v>
      </c>
      <c r="P3" s="319">
        <v>2</v>
      </c>
      <c r="R3" s="319" t="s">
        <v>516</v>
      </c>
      <c r="S3" s="319">
        <v>20</v>
      </c>
    </row>
    <row r="4" spans="2:19" x14ac:dyDescent="0.2">
      <c r="I4" s="322"/>
      <c r="R4" s="319" t="s">
        <v>517</v>
      </c>
      <c r="S4" s="319">
        <v>10</v>
      </c>
    </row>
    <row r="5" spans="2:19" x14ac:dyDescent="0.2">
      <c r="I5" s="322"/>
      <c r="R5" s="319" t="s">
        <v>518</v>
      </c>
      <c r="S5" s="319">
        <v>10</v>
      </c>
    </row>
    <row r="6" spans="2:19" x14ac:dyDescent="0.2">
      <c r="H6" s="254"/>
      <c r="R6" s="319" t="s">
        <v>519</v>
      </c>
      <c r="S6" s="319">
        <v>5</v>
      </c>
    </row>
    <row r="7" spans="2:19" x14ac:dyDescent="0.2">
      <c r="R7" s="319" t="s">
        <v>520</v>
      </c>
      <c r="S7" s="319">
        <v>15</v>
      </c>
    </row>
    <row r="8" spans="2:19" x14ac:dyDescent="0.2">
      <c r="H8" s="254"/>
      <c r="R8" s="319" t="s">
        <v>521</v>
      </c>
      <c r="S8" s="319">
        <v>25</v>
      </c>
    </row>
    <row r="9" spans="2:19" x14ac:dyDescent="0.2">
      <c r="R9" s="319" t="s">
        <v>522</v>
      </c>
      <c r="S9" s="319">
        <v>30</v>
      </c>
    </row>
    <row r="10" spans="2:19" x14ac:dyDescent="0.2">
      <c r="R10" s="319" t="s">
        <v>523</v>
      </c>
      <c r="S10" s="319">
        <v>40</v>
      </c>
    </row>
  </sheetData>
  <mergeCells count="1">
    <mergeCell ref="B1:D2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N19"/>
  <sheetViews>
    <sheetView workbookViewId="0">
      <selection activeCell="L2" sqref="L2:N2"/>
    </sheetView>
  </sheetViews>
  <sheetFormatPr defaultRowHeight="12.75" x14ac:dyDescent="0.2"/>
  <cols>
    <col min="1" max="1" width="1.5703125" style="243" customWidth="1"/>
    <col min="2" max="3" width="28.5703125" style="243" customWidth="1"/>
    <col min="4" max="4" width="7.140625" style="243" customWidth="1"/>
    <col min="5" max="6" width="13.85546875" style="243" bestFit="1" customWidth="1"/>
    <col min="7" max="11" width="14.28515625" style="243" customWidth="1"/>
    <col min="12" max="14" width="14.28515625" style="243" bestFit="1" customWidth="1"/>
    <col min="15" max="16384" width="9.140625" style="243"/>
  </cols>
  <sheetData>
    <row r="2" spans="2:14" ht="15" x14ac:dyDescent="0.2">
      <c r="B2" s="265" t="s">
        <v>487</v>
      </c>
      <c r="C2" s="265" t="s">
        <v>488</v>
      </c>
      <c r="D2" s="266" t="s">
        <v>225</v>
      </c>
      <c r="E2" s="266" t="s">
        <v>526</v>
      </c>
      <c r="F2" s="266" t="s">
        <v>527</v>
      </c>
      <c r="G2" s="266" t="s">
        <v>490</v>
      </c>
      <c r="H2" s="266" t="s">
        <v>491</v>
      </c>
      <c r="I2" s="266" t="s">
        <v>492</v>
      </c>
      <c r="J2" s="266" t="s">
        <v>493</v>
      </c>
      <c r="K2" s="266" t="s">
        <v>489</v>
      </c>
      <c r="L2" s="266" t="s">
        <v>526</v>
      </c>
      <c r="M2" s="266" t="s">
        <v>527</v>
      </c>
      <c r="N2" s="266" t="s">
        <v>490</v>
      </c>
    </row>
    <row r="3" spans="2:14" ht="18" x14ac:dyDescent="0.2">
      <c r="B3" s="276" t="s">
        <v>474</v>
      </c>
      <c r="C3" s="276" t="s">
        <v>537</v>
      </c>
      <c r="D3" s="279">
        <v>76</v>
      </c>
      <c r="E3" s="278">
        <f t="shared" ref="E3:J3" si="0">$D3*E$18</f>
        <v>7.034332</v>
      </c>
      <c r="F3" s="278">
        <f t="shared" si="0"/>
        <v>11.911708000000001</v>
      </c>
      <c r="G3" s="278">
        <f t="shared" si="0"/>
        <v>12.631732</v>
      </c>
      <c r="H3" s="278">
        <f t="shared" si="0"/>
        <v>15.663372000000001</v>
      </c>
      <c r="I3" s="278">
        <f t="shared" si="0"/>
        <v>17.305503999999999</v>
      </c>
      <c r="J3" s="278">
        <f t="shared" si="0"/>
        <v>28.674040000000002</v>
      </c>
      <c r="K3" s="276"/>
      <c r="L3" s="273">
        <f>((E3*2)*625)*30</f>
        <v>263787.45</v>
      </c>
      <c r="M3" s="273">
        <f>((F3*2)*625)*30</f>
        <v>446689.05</v>
      </c>
      <c r="N3" s="273">
        <f>((G3*2)*625)*30</f>
        <v>473689.94999999995</v>
      </c>
    </row>
    <row r="4" spans="2:14" ht="18" x14ac:dyDescent="0.2">
      <c r="B4" s="263"/>
      <c r="C4" s="263"/>
      <c r="D4" s="279"/>
      <c r="E4" s="267">
        <f t="shared" ref="E4:J15" si="1">$D4*E$18</f>
        <v>0</v>
      </c>
      <c r="F4" s="267">
        <f t="shared" si="1"/>
        <v>0</v>
      </c>
      <c r="G4" s="267">
        <f t="shared" si="1"/>
        <v>0</v>
      </c>
      <c r="H4" s="267">
        <f t="shared" si="1"/>
        <v>0</v>
      </c>
      <c r="I4" s="267">
        <f t="shared" si="1"/>
        <v>0</v>
      </c>
      <c r="J4" s="267">
        <f t="shared" si="1"/>
        <v>0</v>
      </c>
      <c r="K4" s="263"/>
    </row>
    <row r="5" spans="2:14" ht="18" x14ac:dyDescent="0.2">
      <c r="B5" s="276"/>
      <c r="C5" s="276"/>
      <c r="D5" s="279"/>
      <c r="E5" s="278">
        <f t="shared" si="1"/>
        <v>0</v>
      </c>
      <c r="F5" s="278">
        <f t="shared" si="1"/>
        <v>0</v>
      </c>
      <c r="G5" s="278">
        <f t="shared" si="1"/>
        <v>0</v>
      </c>
      <c r="H5" s="278">
        <f t="shared" si="1"/>
        <v>0</v>
      </c>
      <c r="I5" s="278">
        <f t="shared" si="1"/>
        <v>0</v>
      </c>
      <c r="J5" s="278">
        <f t="shared" si="1"/>
        <v>0</v>
      </c>
      <c r="K5" s="276"/>
    </row>
    <row r="6" spans="2:14" ht="18" x14ac:dyDescent="0.2">
      <c r="B6" s="263"/>
      <c r="C6" s="263"/>
      <c r="D6" s="279"/>
      <c r="E6" s="267">
        <f t="shared" si="1"/>
        <v>0</v>
      </c>
      <c r="F6" s="267">
        <f t="shared" si="1"/>
        <v>0</v>
      </c>
      <c r="G6" s="267">
        <f t="shared" si="1"/>
        <v>0</v>
      </c>
      <c r="H6" s="267">
        <f t="shared" si="1"/>
        <v>0</v>
      </c>
      <c r="I6" s="267">
        <f t="shared" si="1"/>
        <v>0</v>
      </c>
      <c r="J6" s="267">
        <f t="shared" si="1"/>
        <v>0</v>
      </c>
      <c r="K6" s="263"/>
    </row>
    <row r="7" spans="2:14" ht="18" x14ac:dyDescent="0.2">
      <c r="B7" s="276"/>
      <c r="C7" s="276"/>
      <c r="D7" s="279"/>
      <c r="E7" s="278">
        <f t="shared" si="1"/>
        <v>0</v>
      </c>
      <c r="F7" s="278">
        <f t="shared" si="1"/>
        <v>0</v>
      </c>
      <c r="G7" s="278">
        <f t="shared" si="1"/>
        <v>0</v>
      </c>
      <c r="H7" s="278">
        <f t="shared" si="1"/>
        <v>0</v>
      </c>
      <c r="I7" s="278">
        <f t="shared" si="1"/>
        <v>0</v>
      </c>
      <c r="J7" s="278">
        <f t="shared" si="1"/>
        <v>0</v>
      </c>
      <c r="K7" s="276"/>
    </row>
    <row r="8" spans="2:14" ht="18" x14ac:dyDescent="0.2">
      <c r="B8" s="263"/>
      <c r="C8" s="263"/>
      <c r="D8" s="279"/>
      <c r="E8" s="267">
        <f t="shared" si="1"/>
        <v>0</v>
      </c>
      <c r="F8" s="267">
        <f t="shared" si="1"/>
        <v>0</v>
      </c>
      <c r="G8" s="267">
        <f t="shared" si="1"/>
        <v>0</v>
      </c>
      <c r="H8" s="267">
        <f t="shared" si="1"/>
        <v>0</v>
      </c>
      <c r="I8" s="267">
        <f t="shared" si="1"/>
        <v>0</v>
      </c>
      <c r="J8" s="267">
        <f t="shared" si="1"/>
        <v>0</v>
      </c>
      <c r="K8" s="263"/>
    </row>
    <row r="9" spans="2:14" ht="18" x14ac:dyDescent="0.2">
      <c r="B9" s="264"/>
      <c r="C9" s="264"/>
      <c r="D9" s="279"/>
      <c r="E9" s="268">
        <f t="shared" si="1"/>
        <v>0</v>
      </c>
      <c r="F9" s="268">
        <f t="shared" si="1"/>
        <v>0</v>
      </c>
      <c r="G9" s="268">
        <f t="shared" si="1"/>
        <v>0</v>
      </c>
      <c r="H9" s="268">
        <f t="shared" si="1"/>
        <v>0</v>
      </c>
      <c r="I9" s="268">
        <f t="shared" si="1"/>
        <v>0</v>
      </c>
      <c r="J9" s="268">
        <f t="shared" si="1"/>
        <v>0</v>
      </c>
      <c r="K9" s="264"/>
    </row>
    <row r="10" spans="2:14" ht="18" x14ac:dyDescent="0.2">
      <c r="B10" s="262"/>
      <c r="C10" s="262"/>
      <c r="D10" s="279"/>
      <c r="E10" s="269">
        <f t="shared" si="1"/>
        <v>0</v>
      </c>
      <c r="F10" s="269">
        <f t="shared" si="1"/>
        <v>0</v>
      </c>
      <c r="G10" s="269">
        <f t="shared" si="1"/>
        <v>0</v>
      </c>
      <c r="H10" s="269">
        <f t="shared" si="1"/>
        <v>0</v>
      </c>
      <c r="I10" s="269">
        <f t="shared" si="1"/>
        <v>0</v>
      </c>
      <c r="J10" s="269">
        <f t="shared" si="1"/>
        <v>0</v>
      </c>
      <c r="K10" s="262"/>
    </row>
    <row r="11" spans="2:14" ht="18" x14ac:dyDescent="0.2">
      <c r="B11" s="264"/>
      <c r="C11" s="264"/>
      <c r="D11" s="279"/>
      <c r="E11" s="268">
        <f t="shared" si="1"/>
        <v>0</v>
      </c>
      <c r="F11" s="268">
        <f t="shared" si="1"/>
        <v>0</v>
      </c>
      <c r="G11" s="268">
        <f t="shared" si="1"/>
        <v>0</v>
      </c>
      <c r="H11" s="268">
        <f t="shared" si="1"/>
        <v>0</v>
      </c>
      <c r="I11" s="268">
        <f t="shared" si="1"/>
        <v>0</v>
      </c>
      <c r="J11" s="268">
        <f t="shared" si="1"/>
        <v>0</v>
      </c>
      <c r="K11" s="264"/>
    </row>
    <row r="12" spans="2:14" ht="18" x14ac:dyDescent="0.2">
      <c r="B12" s="262"/>
      <c r="C12" s="262"/>
      <c r="D12" s="279"/>
      <c r="E12" s="269">
        <f t="shared" si="1"/>
        <v>0</v>
      </c>
      <c r="F12" s="269">
        <f t="shared" si="1"/>
        <v>0</v>
      </c>
      <c r="G12" s="269">
        <f t="shared" si="1"/>
        <v>0</v>
      </c>
      <c r="H12" s="269">
        <f t="shared" si="1"/>
        <v>0</v>
      </c>
      <c r="I12" s="269">
        <f t="shared" si="1"/>
        <v>0</v>
      </c>
      <c r="J12" s="269">
        <f t="shared" si="1"/>
        <v>0</v>
      </c>
      <c r="K12" s="262"/>
    </row>
    <row r="13" spans="2:14" ht="18" x14ac:dyDescent="0.2">
      <c r="B13" s="264"/>
      <c r="C13" s="264"/>
      <c r="D13" s="279"/>
      <c r="E13" s="268">
        <f t="shared" si="1"/>
        <v>0</v>
      </c>
      <c r="F13" s="268">
        <f t="shared" si="1"/>
        <v>0</v>
      </c>
      <c r="G13" s="268">
        <f t="shared" si="1"/>
        <v>0</v>
      </c>
      <c r="H13" s="268">
        <f t="shared" si="1"/>
        <v>0</v>
      </c>
      <c r="I13" s="268">
        <f t="shared" si="1"/>
        <v>0</v>
      </c>
      <c r="J13" s="268">
        <f t="shared" si="1"/>
        <v>0</v>
      </c>
      <c r="K13" s="264"/>
    </row>
    <row r="14" spans="2:14" ht="18" x14ac:dyDescent="0.2">
      <c r="B14" s="262"/>
      <c r="C14" s="262"/>
      <c r="D14" s="279"/>
      <c r="E14" s="269">
        <f t="shared" si="1"/>
        <v>0</v>
      </c>
      <c r="F14" s="269">
        <f t="shared" si="1"/>
        <v>0</v>
      </c>
      <c r="G14" s="269">
        <f t="shared" si="1"/>
        <v>0</v>
      </c>
      <c r="H14" s="269">
        <f t="shared" si="1"/>
        <v>0</v>
      </c>
      <c r="I14" s="269">
        <f t="shared" si="1"/>
        <v>0</v>
      </c>
      <c r="J14" s="269">
        <f t="shared" si="1"/>
        <v>0</v>
      </c>
      <c r="K14" s="262"/>
    </row>
    <row r="15" spans="2:14" ht="18" x14ac:dyDescent="0.2">
      <c r="B15" s="264"/>
      <c r="C15" s="264"/>
      <c r="D15" s="279"/>
      <c r="E15" s="268">
        <f t="shared" si="1"/>
        <v>0</v>
      </c>
      <c r="F15" s="268">
        <f t="shared" si="1"/>
        <v>0</v>
      </c>
      <c r="G15" s="268">
        <f t="shared" si="1"/>
        <v>0</v>
      </c>
      <c r="H15" s="268">
        <f t="shared" si="1"/>
        <v>0</v>
      </c>
      <c r="I15" s="268">
        <f t="shared" si="1"/>
        <v>0</v>
      </c>
      <c r="J15" s="268">
        <f t="shared" si="1"/>
        <v>0</v>
      </c>
      <c r="K15" s="264"/>
    </row>
    <row r="18" spans="3:10" x14ac:dyDescent="0.2">
      <c r="C18" s="509" t="s">
        <v>498</v>
      </c>
      <c r="D18" s="510"/>
      <c r="E18" s="318">
        <v>9.2557E-2</v>
      </c>
      <c r="F18" s="318">
        <v>0.15673300000000001</v>
      </c>
      <c r="G18" s="324">
        <v>0.16620699999999999</v>
      </c>
      <c r="H18" s="324">
        <v>0.206097</v>
      </c>
      <c r="I18" s="324">
        <v>0.22770399999999999</v>
      </c>
      <c r="J18" s="325">
        <v>0.37729000000000001</v>
      </c>
    </row>
    <row r="19" spans="3:10" x14ac:dyDescent="0.2">
      <c r="G19" s="273"/>
      <c r="H19" s="273"/>
      <c r="I19" s="273"/>
      <c r="J19" s="273"/>
    </row>
  </sheetData>
  <mergeCells count="1">
    <mergeCell ref="C18:D18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8000"/>
  </sheetPr>
  <dimension ref="B1:AG181"/>
  <sheetViews>
    <sheetView zoomScale="85" workbookViewId="0">
      <pane ySplit="6" topLeftCell="A7" activePane="bottomLeft" state="frozen"/>
      <selection activeCell="G698" sqref="G698"/>
      <selection pane="bottomLeft" sqref="A1:XFD1048576"/>
    </sheetView>
  </sheetViews>
  <sheetFormatPr defaultRowHeight="18.75" customHeight="1" x14ac:dyDescent="0.2"/>
  <cols>
    <col min="1" max="1" width="7.28515625" style="162" customWidth="1"/>
    <col min="2" max="2" width="6.85546875" style="166" customWidth="1"/>
    <col min="3" max="3" width="14.5703125" style="166" customWidth="1"/>
    <col min="4" max="4" width="13.5703125" style="289" bestFit="1" customWidth="1"/>
    <col min="5" max="5" width="5.28515625" style="167" bestFit="1" customWidth="1"/>
    <col min="6" max="6" width="6.42578125" style="167" bestFit="1" customWidth="1"/>
    <col min="7" max="7" width="13.5703125" style="167" customWidth="1"/>
    <col min="8" max="8" width="21" style="167" bestFit="1" customWidth="1"/>
    <col min="9" max="9" width="9.5703125" style="167" customWidth="1"/>
    <col min="10" max="10" width="10.7109375" style="167" customWidth="1"/>
    <col min="11" max="11" width="11.28515625" style="167" customWidth="1"/>
    <col min="12" max="12" width="8.28515625" style="167" customWidth="1"/>
    <col min="13" max="13" width="5.28515625" style="167" bestFit="1" customWidth="1"/>
    <col min="14" max="14" width="5.140625" style="196" customWidth="1"/>
    <col min="15" max="15" width="9.5703125" style="196" customWidth="1"/>
    <col min="16" max="16" width="10" style="167" customWidth="1"/>
    <col min="17" max="18" width="32.7109375" style="168" customWidth="1"/>
    <col min="19" max="19" width="6.42578125" style="162" customWidth="1"/>
    <col min="20" max="20" width="32" style="162" customWidth="1"/>
    <col min="21" max="21" width="4.28515625" style="162" customWidth="1"/>
    <col min="22" max="22" width="5.140625" style="162" bestFit="1" customWidth="1"/>
    <col min="23" max="23" width="11" style="162" bestFit="1" customWidth="1"/>
    <col min="24" max="24" width="17" style="162" bestFit="1" customWidth="1"/>
    <col min="25" max="25" width="7" style="162" bestFit="1" customWidth="1"/>
    <col min="26" max="26" width="6.42578125" style="162" bestFit="1" customWidth="1"/>
    <col min="27" max="27" width="3.42578125" style="162" bestFit="1" customWidth="1"/>
    <col min="28" max="28" width="5.5703125" style="162" bestFit="1" customWidth="1"/>
    <col min="29" max="29" width="4.28515625" style="162" bestFit="1" customWidth="1"/>
    <col min="30" max="16384" width="9.140625" style="162"/>
  </cols>
  <sheetData>
    <row r="1" spans="2:33" ht="18.75" customHeight="1" x14ac:dyDescent="0.2">
      <c r="B1" s="573" t="s">
        <v>506</v>
      </c>
      <c r="C1" s="574"/>
      <c r="D1" s="574"/>
      <c r="E1" s="574"/>
      <c r="F1" s="574"/>
      <c r="G1" s="574"/>
      <c r="H1" s="574"/>
      <c r="I1" s="574"/>
      <c r="J1" s="574"/>
      <c r="K1" s="574"/>
      <c r="L1" s="577" t="s">
        <v>419</v>
      </c>
      <c r="M1" s="577"/>
      <c r="N1" s="577"/>
      <c r="O1" s="291"/>
      <c r="P1" s="292">
        <f>COUNTIF($M$7:$M$256,"SIM")</f>
        <v>1</v>
      </c>
      <c r="Q1" s="293"/>
      <c r="R1" s="294"/>
    </row>
    <row r="2" spans="2:33" ht="18.75" customHeight="1" x14ac:dyDescent="0.2">
      <c r="B2" s="575"/>
      <c r="C2" s="576"/>
      <c r="D2" s="576"/>
      <c r="E2" s="576"/>
      <c r="F2" s="576"/>
      <c r="G2" s="576"/>
      <c r="H2" s="576"/>
      <c r="I2" s="576"/>
      <c r="J2" s="576"/>
      <c r="K2" s="576"/>
      <c r="L2" s="578" t="s">
        <v>420</v>
      </c>
      <c r="M2" s="578"/>
      <c r="N2" s="578"/>
      <c r="O2" s="295"/>
      <c r="P2" s="296">
        <f>COUNTIF($M$7:$M$256,"next")</f>
        <v>0</v>
      </c>
      <c r="Q2" s="297"/>
      <c r="R2" s="298">
        <f ca="1">NOW()</f>
        <v>45934.760092708333</v>
      </c>
    </row>
    <row r="3" spans="2:33" ht="18.75" customHeight="1" x14ac:dyDescent="0.2">
      <c r="B3" s="575"/>
      <c r="C3" s="576"/>
      <c r="D3" s="576"/>
      <c r="E3" s="576"/>
      <c r="F3" s="576"/>
      <c r="G3" s="576"/>
      <c r="H3" s="576"/>
      <c r="I3" s="576"/>
      <c r="J3" s="576"/>
      <c r="K3" s="576"/>
      <c r="L3" s="297"/>
      <c r="M3" s="297"/>
      <c r="N3" s="297"/>
      <c r="O3" s="297"/>
      <c r="P3" s="297"/>
      <c r="Q3" s="297"/>
      <c r="R3" s="299"/>
    </row>
    <row r="4" spans="2:33" ht="18.75" customHeight="1" x14ac:dyDescent="0.2">
      <c r="B4" s="300"/>
      <c r="C4" s="301"/>
      <c r="D4" s="570"/>
      <c r="E4" s="570"/>
      <c r="F4" s="570"/>
      <c r="G4" s="302">
        <f>SUBTOTAL(3,F7:F1156)</f>
        <v>3</v>
      </c>
      <c r="H4" s="303" t="s">
        <v>60</v>
      </c>
      <c r="I4" s="304"/>
      <c r="J4" s="304"/>
      <c r="K4" s="305" t="s">
        <v>61</v>
      </c>
      <c r="L4" s="306">
        <f>SUBTOTAL(1,L7:L1156)</f>
        <v>2007</v>
      </c>
      <c r="M4" s="302">
        <f>SUBTOTAL(3,M7:M1156)</f>
        <v>1</v>
      </c>
      <c r="N4" s="304"/>
      <c r="O4" s="304"/>
      <c r="P4" s="304"/>
      <c r="Q4" s="571" t="s">
        <v>62</v>
      </c>
      <c r="R4" s="572"/>
    </row>
    <row r="5" spans="2:33" ht="18.75" customHeight="1" x14ac:dyDescent="0.2">
      <c r="B5" s="300"/>
      <c r="C5" s="301"/>
      <c r="D5" s="570"/>
      <c r="E5" s="570"/>
      <c r="F5" s="570"/>
      <c r="G5" s="302">
        <f>SUBTOTAL(3,Q7:Q1156)</f>
        <v>0</v>
      </c>
      <c r="H5" s="303" t="s">
        <v>60</v>
      </c>
      <c r="I5" s="304"/>
      <c r="J5" s="304"/>
      <c r="K5" s="305" t="s">
        <v>63</v>
      </c>
      <c r="L5" s="306">
        <f>G4-G5</f>
        <v>3</v>
      </c>
      <c r="M5" s="307"/>
      <c r="N5" s="308">
        <f>SUBTOTAL(3,N7:N56)</f>
        <v>0</v>
      </c>
      <c r="O5" s="308"/>
      <c r="P5" s="307"/>
      <c r="Q5" s="309"/>
      <c r="R5" s="310"/>
    </row>
    <row r="6" spans="2:33" ht="30" customHeight="1" x14ac:dyDescent="0.2">
      <c r="B6" s="311" t="s">
        <v>64</v>
      </c>
      <c r="C6" s="312" t="s">
        <v>74</v>
      </c>
      <c r="D6" s="313" t="s">
        <v>65</v>
      </c>
      <c r="E6" s="569" t="s">
        <v>66</v>
      </c>
      <c r="F6" s="569"/>
      <c r="G6" s="312" t="s">
        <v>67</v>
      </c>
      <c r="H6" s="312" t="s">
        <v>138</v>
      </c>
      <c r="I6" s="312" t="s">
        <v>68</v>
      </c>
      <c r="J6" s="312" t="s">
        <v>69</v>
      </c>
      <c r="K6" s="312" t="s">
        <v>70</v>
      </c>
      <c r="L6" s="312" t="s">
        <v>71</v>
      </c>
      <c r="M6" s="312" t="s">
        <v>72</v>
      </c>
      <c r="N6" s="312" t="s">
        <v>130</v>
      </c>
      <c r="O6" s="312" t="s">
        <v>473</v>
      </c>
      <c r="P6" s="312" t="s">
        <v>355</v>
      </c>
      <c r="Q6" s="312" t="s">
        <v>75</v>
      </c>
      <c r="R6" s="314" t="s">
        <v>76</v>
      </c>
    </row>
    <row r="7" spans="2:33" s="164" customFormat="1" ht="20.25" customHeight="1" x14ac:dyDescent="0.2">
      <c r="B7" s="163">
        <v>1</v>
      </c>
      <c r="C7" s="204" t="s">
        <v>503</v>
      </c>
      <c r="D7" s="315">
        <v>11</v>
      </c>
      <c r="E7" s="170" t="s">
        <v>447</v>
      </c>
      <c r="F7" s="174">
        <v>601</v>
      </c>
      <c r="G7" s="256" t="s">
        <v>440</v>
      </c>
      <c r="H7" s="257" t="s">
        <v>507</v>
      </c>
      <c r="I7" s="257" t="s">
        <v>464</v>
      </c>
      <c r="J7" s="257" t="s">
        <v>508</v>
      </c>
      <c r="K7" s="257" t="s">
        <v>509</v>
      </c>
      <c r="L7" s="257">
        <v>2006</v>
      </c>
      <c r="M7" s="290" t="s">
        <v>432</v>
      </c>
      <c r="N7" s="200"/>
      <c r="O7" s="200" t="s">
        <v>505</v>
      </c>
      <c r="P7" s="175"/>
      <c r="Q7" s="250"/>
      <c r="R7" s="250"/>
      <c r="U7" s="251" t="s">
        <v>426</v>
      </c>
      <c r="V7" s="252">
        <v>31</v>
      </c>
      <c r="W7" s="225" t="s">
        <v>423</v>
      </c>
      <c r="X7" s="225" t="s">
        <v>428</v>
      </c>
      <c r="Y7" s="225" t="s">
        <v>429</v>
      </c>
      <c r="Z7" s="225" t="s">
        <v>430</v>
      </c>
      <c r="AA7" s="225" t="s">
        <v>431</v>
      </c>
      <c r="AB7" s="225">
        <v>1994</v>
      </c>
      <c r="AC7" s="253" t="s">
        <v>432</v>
      </c>
      <c r="AD7" s="200"/>
      <c r="AE7" s="176"/>
      <c r="AF7" s="556" t="s">
        <v>452</v>
      </c>
      <c r="AG7" s="557"/>
    </row>
    <row r="8" spans="2:33" s="164" customFormat="1" ht="20.25" customHeight="1" x14ac:dyDescent="0.2">
      <c r="B8" s="163">
        <v>2</v>
      </c>
      <c r="C8" s="204" t="s">
        <v>427</v>
      </c>
      <c r="D8" s="315">
        <v>101</v>
      </c>
      <c r="E8" s="170" t="s">
        <v>478</v>
      </c>
      <c r="F8" s="174">
        <v>326</v>
      </c>
      <c r="G8" s="256" t="s">
        <v>440</v>
      </c>
      <c r="H8" s="257" t="s">
        <v>510</v>
      </c>
      <c r="I8" s="257" t="s">
        <v>429</v>
      </c>
      <c r="J8" s="257" t="s">
        <v>500</v>
      </c>
      <c r="K8" s="257" t="s">
        <v>511</v>
      </c>
      <c r="L8" s="257">
        <v>2006</v>
      </c>
      <c r="M8" s="165"/>
      <c r="N8" s="200"/>
      <c r="O8" s="200" t="s">
        <v>505</v>
      </c>
      <c r="P8" s="175"/>
      <c r="Q8" s="250"/>
      <c r="R8" s="250"/>
      <c r="U8" s="251" t="s">
        <v>426</v>
      </c>
      <c r="V8" s="252">
        <v>32</v>
      </c>
      <c r="W8" s="225" t="s">
        <v>423</v>
      </c>
      <c r="X8" s="225" t="s">
        <v>428</v>
      </c>
      <c r="Y8" s="225" t="s">
        <v>429</v>
      </c>
      <c r="Z8" s="225" t="s">
        <v>430</v>
      </c>
      <c r="AA8" s="225" t="s">
        <v>431</v>
      </c>
      <c r="AB8" s="225">
        <v>1994</v>
      </c>
      <c r="AC8" s="225"/>
      <c r="AD8" s="200"/>
      <c r="AE8" s="176"/>
      <c r="AF8" s="556" t="s">
        <v>452</v>
      </c>
      <c r="AG8" s="557"/>
    </row>
    <row r="9" spans="2:33" s="164" customFormat="1" ht="20.25" customHeight="1" x14ac:dyDescent="0.2">
      <c r="B9" s="163">
        <v>3</v>
      </c>
      <c r="C9" s="204" t="s">
        <v>427</v>
      </c>
      <c r="D9" s="315">
        <v>102</v>
      </c>
      <c r="E9" s="170"/>
      <c r="F9" s="174"/>
      <c r="G9" s="316" t="s">
        <v>440</v>
      </c>
      <c r="H9" s="317" t="s">
        <v>510</v>
      </c>
      <c r="I9" s="317" t="s">
        <v>429</v>
      </c>
      <c r="J9" s="317" t="s">
        <v>512</v>
      </c>
      <c r="K9" s="317" t="s">
        <v>511</v>
      </c>
      <c r="L9" s="317">
        <v>2007</v>
      </c>
      <c r="M9" s="165"/>
      <c r="N9" s="200"/>
      <c r="O9" s="200" t="s">
        <v>505</v>
      </c>
      <c r="P9" s="175"/>
      <c r="Q9" s="250"/>
      <c r="R9" s="250"/>
      <c r="U9" s="251" t="s">
        <v>426</v>
      </c>
      <c r="V9" s="252">
        <v>33</v>
      </c>
      <c r="W9" s="225" t="s">
        <v>423</v>
      </c>
      <c r="X9" s="225" t="s">
        <v>428</v>
      </c>
      <c r="Y9" s="225" t="s">
        <v>429</v>
      </c>
      <c r="Z9" s="225" t="s">
        <v>430</v>
      </c>
      <c r="AA9" s="225" t="s">
        <v>431</v>
      </c>
      <c r="AB9" s="225">
        <v>1994</v>
      </c>
      <c r="AC9" s="225"/>
      <c r="AD9" s="200"/>
      <c r="AE9" s="176"/>
      <c r="AF9" s="556" t="s">
        <v>452</v>
      </c>
      <c r="AG9" s="557"/>
    </row>
    <row r="10" spans="2:33" s="164" customFormat="1" ht="20.25" customHeight="1" x14ac:dyDescent="0.2">
      <c r="B10" s="163">
        <v>4</v>
      </c>
      <c r="C10" s="204" t="s">
        <v>427</v>
      </c>
      <c r="D10" s="315">
        <v>103</v>
      </c>
      <c r="E10" s="170"/>
      <c r="F10" s="174"/>
      <c r="G10" s="316" t="s">
        <v>440</v>
      </c>
      <c r="H10" s="317" t="s">
        <v>510</v>
      </c>
      <c r="I10" s="317" t="s">
        <v>429</v>
      </c>
      <c r="J10" s="317" t="s">
        <v>512</v>
      </c>
      <c r="K10" s="317" t="s">
        <v>511</v>
      </c>
      <c r="L10" s="317">
        <v>2007</v>
      </c>
      <c r="M10" s="165"/>
      <c r="N10" s="200"/>
      <c r="O10" s="200" t="s">
        <v>505</v>
      </c>
      <c r="P10" s="175"/>
      <c r="Q10" s="250"/>
      <c r="R10" s="250"/>
      <c r="U10" s="251" t="s">
        <v>426</v>
      </c>
      <c r="V10" s="252">
        <v>34</v>
      </c>
      <c r="W10" s="225" t="s">
        <v>423</v>
      </c>
      <c r="X10" s="225" t="s">
        <v>428</v>
      </c>
      <c r="Y10" s="225" t="s">
        <v>429</v>
      </c>
      <c r="Z10" s="225" t="s">
        <v>430</v>
      </c>
      <c r="AA10" s="225" t="s">
        <v>431</v>
      </c>
      <c r="AB10" s="225">
        <v>1994</v>
      </c>
      <c r="AC10" s="225"/>
      <c r="AD10" s="200"/>
      <c r="AE10" s="176"/>
      <c r="AF10" s="556" t="s">
        <v>452</v>
      </c>
      <c r="AG10" s="557"/>
    </row>
    <row r="11" spans="2:33" s="164" customFormat="1" ht="20.25" customHeight="1" x14ac:dyDescent="0.2">
      <c r="B11" s="163">
        <v>5</v>
      </c>
      <c r="C11" s="204" t="s">
        <v>504</v>
      </c>
      <c r="D11" s="315">
        <v>1001</v>
      </c>
      <c r="E11" s="170" t="s">
        <v>447</v>
      </c>
      <c r="F11" s="174">
        <v>471</v>
      </c>
      <c r="G11" s="256" t="s">
        <v>440</v>
      </c>
      <c r="H11" s="257" t="s">
        <v>499</v>
      </c>
      <c r="I11" s="257" t="s">
        <v>442</v>
      </c>
      <c r="J11" s="257" t="s">
        <v>445</v>
      </c>
      <c r="K11" s="257" t="s">
        <v>446</v>
      </c>
      <c r="L11" s="257">
        <v>2008</v>
      </c>
      <c r="M11" s="165"/>
      <c r="N11" s="200"/>
      <c r="O11" s="200" t="s">
        <v>505</v>
      </c>
      <c r="P11" s="175"/>
      <c r="Q11" s="250"/>
      <c r="R11" s="250"/>
      <c r="U11" s="251" t="s">
        <v>426</v>
      </c>
      <c r="V11" s="252">
        <v>35</v>
      </c>
      <c r="W11" s="225" t="s">
        <v>423</v>
      </c>
      <c r="X11" s="225" t="s">
        <v>428</v>
      </c>
      <c r="Y11" s="225" t="s">
        <v>429</v>
      </c>
      <c r="Z11" s="225" t="s">
        <v>430</v>
      </c>
      <c r="AA11" s="225" t="s">
        <v>431</v>
      </c>
      <c r="AB11" s="225">
        <v>1994</v>
      </c>
      <c r="AC11" s="225"/>
      <c r="AD11" s="200"/>
      <c r="AE11" s="176"/>
      <c r="AF11" s="556" t="s">
        <v>452</v>
      </c>
      <c r="AG11" s="557"/>
    </row>
    <row r="12" spans="2:33" s="164" customFormat="1" ht="20.25" customHeight="1" x14ac:dyDescent="0.2">
      <c r="B12" s="163">
        <v>6</v>
      </c>
      <c r="C12" s="204" t="s">
        <v>504</v>
      </c>
      <c r="D12" s="315">
        <v>1002</v>
      </c>
      <c r="E12" s="170"/>
      <c r="F12" s="174"/>
      <c r="G12" s="256" t="s">
        <v>440</v>
      </c>
      <c r="H12" s="257" t="s">
        <v>499</v>
      </c>
      <c r="I12" s="257" t="s">
        <v>442</v>
      </c>
      <c r="J12" s="257" t="s">
        <v>445</v>
      </c>
      <c r="K12" s="257" t="s">
        <v>446</v>
      </c>
      <c r="L12" s="257">
        <v>2008</v>
      </c>
      <c r="M12" s="165"/>
      <c r="N12" s="200"/>
      <c r="O12" s="200" t="s">
        <v>505</v>
      </c>
      <c r="P12" s="175"/>
      <c r="Q12" s="250"/>
      <c r="R12" s="250"/>
      <c r="U12" s="251" t="s">
        <v>426</v>
      </c>
      <c r="V12" s="252">
        <v>36</v>
      </c>
      <c r="W12" s="225" t="s">
        <v>423</v>
      </c>
      <c r="X12" s="225" t="s">
        <v>428</v>
      </c>
      <c r="Y12" s="225" t="s">
        <v>429</v>
      </c>
      <c r="Z12" s="225" t="s">
        <v>430</v>
      </c>
      <c r="AA12" s="225" t="s">
        <v>431</v>
      </c>
      <c r="AB12" s="225">
        <v>1994</v>
      </c>
      <c r="AC12" s="225"/>
      <c r="AD12" s="200"/>
      <c r="AE12" s="176"/>
      <c r="AF12" s="556" t="s">
        <v>452</v>
      </c>
      <c r="AG12" s="557"/>
    </row>
    <row r="13" spans="2:33" s="164" customFormat="1" ht="20.25" customHeight="1" x14ac:dyDescent="0.2">
      <c r="B13" s="166"/>
      <c r="C13" s="166"/>
      <c r="D13" s="289"/>
      <c r="E13" s="167"/>
      <c r="F13" s="167"/>
      <c r="G13" s="167"/>
      <c r="H13" s="167"/>
      <c r="I13" s="167"/>
      <c r="J13" s="167"/>
      <c r="K13" s="167"/>
      <c r="L13" s="167"/>
      <c r="M13" s="167"/>
      <c r="N13" s="196"/>
      <c r="O13" s="196"/>
      <c r="P13" s="167"/>
      <c r="Q13" s="168"/>
      <c r="R13" s="168"/>
      <c r="U13" s="251" t="s">
        <v>426</v>
      </c>
      <c r="V13" s="252">
        <v>37</v>
      </c>
      <c r="W13" s="225" t="s">
        <v>423</v>
      </c>
      <c r="X13" s="225" t="s">
        <v>428</v>
      </c>
      <c r="Y13" s="225" t="s">
        <v>429</v>
      </c>
      <c r="Z13" s="225" t="s">
        <v>430</v>
      </c>
      <c r="AA13" s="225" t="s">
        <v>431</v>
      </c>
      <c r="AB13" s="225">
        <v>1994</v>
      </c>
      <c r="AC13" s="225"/>
      <c r="AD13" s="200"/>
      <c r="AE13" s="176"/>
      <c r="AF13" s="556" t="s">
        <v>452</v>
      </c>
      <c r="AG13" s="557"/>
    </row>
    <row r="14" spans="2:33" s="164" customFormat="1" ht="20.25" customHeight="1" x14ac:dyDescent="0.2">
      <c r="B14" s="166"/>
      <c r="C14" s="166"/>
      <c r="D14" s="289"/>
      <c r="E14" s="167"/>
      <c r="F14" s="167"/>
      <c r="G14" s="167"/>
      <c r="H14" s="167"/>
      <c r="I14" s="167"/>
      <c r="J14" s="167"/>
      <c r="K14" s="167"/>
      <c r="L14" s="167"/>
      <c r="M14" s="167"/>
      <c r="N14" s="196"/>
      <c r="O14" s="196"/>
      <c r="P14" s="167"/>
      <c r="Q14" s="168"/>
      <c r="R14" s="168"/>
      <c r="U14" s="251" t="s">
        <v>426</v>
      </c>
      <c r="V14" s="252">
        <v>38</v>
      </c>
      <c r="W14" s="225" t="s">
        <v>423</v>
      </c>
      <c r="X14" s="225" t="s">
        <v>428</v>
      </c>
      <c r="Y14" s="225" t="s">
        <v>429</v>
      </c>
      <c r="Z14" s="225" t="s">
        <v>430</v>
      </c>
      <c r="AA14" s="225" t="s">
        <v>431</v>
      </c>
      <c r="AB14" s="225">
        <v>1994</v>
      </c>
      <c r="AC14" s="225"/>
      <c r="AD14" s="200"/>
      <c r="AE14" s="176"/>
      <c r="AF14" s="556" t="s">
        <v>452</v>
      </c>
      <c r="AG14" s="557"/>
    </row>
    <row r="15" spans="2:33" s="164" customFormat="1" ht="20.25" customHeight="1" x14ac:dyDescent="0.2">
      <c r="B15" s="166"/>
      <c r="C15" s="166"/>
      <c r="D15" s="289"/>
      <c r="E15" s="167"/>
      <c r="F15" s="167"/>
      <c r="G15" s="167"/>
      <c r="H15" s="167"/>
      <c r="I15" s="167"/>
      <c r="J15" s="167"/>
      <c r="K15" s="167"/>
      <c r="L15" s="167"/>
      <c r="M15" s="167"/>
      <c r="N15" s="196"/>
      <c r="O15" s="196"/>
      <c r="P15" s="167"/>
      <c r="Q15" s="168"/>
      <c r="R15" s="168"/>
      <c r="U15" s="251" t="s">
        <v>426</v>
      </c>
      <c r="V15" s="252">
        <v>39</v>
      </c>
      <c r="W15" s="225" t="s">
        <v>423</v>
      </c>
      <c r="X15" s="225" t="s">
        <v>428</v>
      </c>
      <c r="Y15" s="225" t="s">
        <v>429</v>
      </c>
      <c r="Z15" s="225" t="s">
        <v>430</v>
      </c>
      <c r="AA15" s="225" t="s">
        <v>431</v>
      </c>
      <c r="AB15" s="225">
        <v>1994</v>
      </c>
      <c r="AC15" s="225"/>
      <c r="AD15" s="200"/>
      <c r="AE15" s="176"/>
      <c r="AF15" s="556" t="s">
        <v>452</v>
      </c>
      <c r="AG15" s="557"/>
    </row>
    <row r="16" spans="2:33" s="164" customFormat="1" ht="20.25" customHeight="1" x14ac:dyDescent="0.2">
      <c r="B16" s="166"/>
      <c r="C16" s="166"/>
      <c r="D16" s="289"/>
      <c r="E16" s="167"/>
      <c r="F16" s="167"/>
      <c r="G16" s="167"/>
      <c r="H16" s="167"/>
      <c r="I16" s="167"/>
      <c r="J16" s="167"/>
      <c r="K16" s="167"/>
      <c r="L16" s="167"/>
      <c r="M16" s="167"/>
      <c r="N16" s="196"/>
      <c r="O16" s="196"/>
      <c r="P16" s="167"/>
      <c r="Q16" s="168"/>
      <c r="R16" s="168"/>
      <c r="U16" s="251" t="s">
        <v>426</v>
      </c>
      <c r="V16" s="252">
        <v>40</v>
      </c>
      <c r="W16" s="225" t="s">
        <v>423</v>
      </c>
      <c r="X16" s="225" t="s">
        <v>428</v>
      </c>
      <c r="Y16" s="225" t="s">
        <v>429</v>
      </c>
      <c r="Z16" s="225" t="s">
        <v>430</v>
      </c>
      <c r="AA16" s="225" t="s">
        <v>431</v>
      </c>
      <c r="AB16" s="225">
        <v>1994</v>
      </c>
      <c r="AC16" s="253" t="s">
        <v>432</v>
      </c>
      <c r="AD16" s="200"/>
      <c r="AE16" s="176"/>
      <c r="AF16" s="556" t="s">
        <v>452</v>
      </c>
      <c r="AG16" s="557"/>
    </row>
    <row r="17" spans="2:33" s="164" customFormat="1" ht="20.25" customHeight="1" x14ac:dyDescent="0.2">
      <c r="B17" s="166"/>
      <c r="C17" s="166"/>
      <c r="D17" s="289"/>
      <c r="E17" s="167"/>
      <c r="F17" s="167"/>
      <c r="G17" s="167"/>
      <c r="H17" s="167"/>
      <c r="I17" s="167"/>
      <c r="J17" s="167"/>
      <c r="K17" s="167"/>
      <c r="L17" s="167"/>
      <c r="M17" s="167"/>
      <c r="N17" s="196"/>
      <c r="O17" s="196"/>
      <c r="P17" s="167"/>
      <c r="Q17" s="168"/>
      <c r="R17" s="168"/>
      <c r="U17" s="251" t="s">
        <v>426</v>
      </c>
      <c r="V17" s="252">
        <v>41</v>
      </c>
      <c r="W17" s="225" t="s">
        <v>423</v>
      </c>
      <c r="X17" s="225" t="s">
        <v>428</v>
      </c>
      <c r="Y17" s="225" t="s">
        <v>429</v>
      </c>
      <c r="Z17" s="225" t="s">
        <v>430</v>
      </c>
      <c r="AA17" s="225" t="s">
        <v>431</v>
      </c>
      <c r="AB17" s="225">
        <v>1994</v>
      </c>
      <c r="AC17" s="253" t="s">
        <v>432</v>
      </c>
      <c r="AD17" s="200"/>
      <c r="AE17" s="175"/>
      <c r="AF17" s="556" t="s">
        <v>452</v>
      </c>
      <c r="AG17" s="557"/>
    </row>
    <row r="18" spans="2:33" s="164" customFormat="1" ht="20.25" customHeight="1" x14ac:dyDescent="0.2">
      <c r="B18" s="166"/>
      <c r="C18" s="166"/>
      <c r="D18" s="289"/>
      <c r="E18" s="167"/>
      <c r="F18" s="167"/>
      <c r="G18" s="167"/>
      <c r="H18" s="167"/>
      <c r="I18" s="167"/>
      <c r="J18" s="167"/>
      <c r="K18" s="167"/>
      <c r="L18" s="167"/>
      <c r="M18" s="167"/>
      <c r="N18" s="196"/>
      <c r="O18" s="196"/>
      <c r="P18" s="167"/>
      <c r="Q18" s="168"/>
      <c r="R18" s="168"/>
      <c r="U18" s="251" t="s">
        <v>426</v>
      </c>
      <c r="V18" s="252">
        <v>42</v>
      </c>
      <c r="W18" s="225" t="s">
        <v>423</v>
      </c>
      <c r="X18" s="225" t="s">
        <v>428</v>
      </c>
      <c r="Y18" s="225" t="s">
        <v>429</v>
      </c>
      <c r="Z18" s="225" t="s">
        <v>430</v>
      </c>
      <c r="AA18" s="225" t="s">
        <v>431</v>
      </c>
      <c r="AB18" s="225">
        <v>1994</v>
      </c>
      <c r="AC18" s="225"/>
      <c r="AD18" s="200"/>
      <c r="AE18" s="175"/>
      <c r="AF18" s="556" t="s">
        <v>452</v>
      </c>
      <c r="AG18" s="557"/>
    </row>
    <row r="19" spans="2:33" s="164" customFormat="1" ht="20.25" customHeight="1" x14ac:dyDescent="0.2">
      <c r="B19" s="166"/>
      <c r="C19" s="166"/>
      <c r="D19" s="289"/>
      <c r="E19" s="167"/>
      <c r="F19" s="167"/>
      <c r="G19" s="167"/>
      <c r="H19" s="167"/>
      <c r="I19" s="167"/>
      <c r="J19" s="167"/>
      <c r="K19" s="167"/>
      <c r="L19" s="167"/>
      <c r="M19" s="167"/>
      <c r="N19" s="196"/>
      <c r="O19" s="196"/>
      <c r="P19" s="167"/>
      <c r="Q19" s="168"/>
      <c r="R19" s="168"/>
      <c r="U19" s="251" t="s">
        <v>426</v>
      </c>
      <c r="V19" s="252">
        <v>43</v>
      </c>
      <c r="W19" s="225" t="s">
        <v>423</v>
      </c>
      <c r="X19" s="225" t="s">
        <v>428</v>
      </c>
      <c r="Y19" s="225" t="s">
        <v>429</v>
      </c>
      <c r="Z19" s="225" t="s">
        <v>430</v>
      </c>
      <c r="AA19" s="225" t="s">
        <v>431</v>
      </c>
      <c r="AB19" s="225">
        <v>1994</v>
      </c>
      <c r="AC19" s="225"/>
      <c r="AD19" s="200"/>
      <c r="AE19" s="175"/>
      <c r="AF19" s="556" t="s">
        <v>452</v>
      </c>
      <c r="AG19" s="557"/>
    </row>
    <row r="20" spans="2:33" s="164" customFormat="1" ht="20.25" customHeight="1" x14ac:dyDescent="0.2">
      <c r="B20" s="166"/>
      <c r="C20" s="166"/>
      <c r="D20" s="289"/>
      <c r="E20" s="167"/>
      <c r="F20" s="167"/>
      <c r="G20" s="167"/>
      <c r="H20" s="167"/>
      <c r="I20" s="167"/>
      <c r="J20" s="167"/>
      <c r="K20" s="167"/>
      <c r="L20" s="167"/>
      <c r="M20" s="167"/>
      <c r="N20" s="196"/>
      <c r="O20" s="196"/>
      <c r="P20" s="167"/>
      <c r="Q20" s="168"/>
      <c r="R20" s="168"/>
      <c r="U20" s="251" t="s">
        <v>426</v>
      </c>
      <c r="V20" s="252">
        <v>44</v>
      </c>
      <c r="W20" s="225" t="s">
        <v>423</v>
      </c>
      <c r="X20" s="225" t="s">
        <v>428</v>
      </c>
      <c r="Y20" s="225" t="s">
        <v>429</v>
      </c>
      <c r="Z20" s="225" t="s">
        <v>430</v>
      </c>
      <c r="AA20" s="225" t="s">
        <v>431</v>
      </c>
      <c r="AB20" s="225">
        <v>1994</v>
      </c>
      <c r="AC20" s="225"/>
      <c r="AD20" s="200"/>
      <c r="AE20" s="175"/>
      <c r="AF20" s="556" t="s">
        <v>452</v>
      </c>
      <c r="AG20" s="557"/>
    </row>
    <row r="21" spans="2:33" s="164" customFormat="1" ht="20.25" customHeight="1" x14ac:dyDescent="0.2">
      <c r="B21" s="166"/>
      <c r="C21" s="166"/>
      <c r="D21" s="289"/>
      <c r="E21" s="167"/>
      <c r="F21" s="167"/>
      <c r="G21" s="167"/>
      <c r="H21" s="167"/>
      <c r="I21" s="167"/>
      <c r="J21" s="167"/>
      <c r="K21" s="167"/>
      <c r="L21" s="167"/>
      <c r="M21" s="167"/>
      <c r="N21" s="196"/>
      <c r="O21" s="196"/>
      <c r="P21" s="167"/>
      <c r="Q21" s="168"/>
      <c r="R21" s="168"/>
      <c r="U21" s="251" t="s">
        <v>426</v>
      </c>
      <c r="V21" s="252">
        <v>45</v>
      </c>
      <c r="W21" s="225" t="s">
        <v>423</v>
      </c>
      <c r="X21" s="225" t="s">
        <v>428</v>
      </c>
      <c r="Y21" s="225" t="s">
        <v>429</v>
      </c>
      <c r="Z21" s="225" t="s">
        <v>430</v>
      </c>
      <c r="AA21" s="225" t="s">
        <v>431</v>
      </c>
      <c r="AB21" s="225">
        <v>1994</v>
      </c>
      <c r="AC21" s="225"/>
      <c r="AD21" s="200"/>
      <c r="AE21" s="175"/>
      <c r="AF21" s="556" t="s">
        <v>452</v>
      </c>
      <c r="AG21" s="557"/>
    </row>
    <row r="22" spans="2:33" s="164" customFormat="1" ht="20.25" customHeight="1" x14ac:dyDescent="0.2">
      <c r="B22" s="166"/>
      <c r="C22" s="166"/>
      <c r="D22" s="289"/>
      <c r="E22" s="167"/>
      <c r="F22" s="167"/>
      <c r="G22" s="167"/>
      <c r="H22" s="167"/>
      <c r="I22" s="167"/>
      <c r="J22" s="167"/>
      <c r="K22" s="167"/>
      <c r="L22" s="167"/>
      <c r="M22" s="167"/>
      <c r="N22" s="196"/>
      <c r="O22" s="196"/>
      <c r="P22" s="167"/>
      <c r="Q22" s="168"/>
      <c r="R22" s="168"/>
      <c r="U22" s="251" t="s">
        <v>426</v>
      </c>
      <c r="V22" s="252">
        <v>46</v>
      </c>
      <c r="W22" s="225" t="s">
        <v>423</v>
      </c>
      <c r="X22" s="225" t="s">
        <v>428</v>
      </c>
      <c r="Y22" s="225" t="s">
        <v>429</v>
      </c>
      <c r="Z22" s="225" t="s">
        <v>430</v>
      </c>
      <c r="AA22" s="225" t="s">
        <v>431</v>
      </c>
      <c r="AB22" s="225">
        <v>1994</v>
      </c>
      <c r="AC22" s="225"/>
      <c r="AD22" s="200"/>
      <c r="AE22" s="175"/>
      <c r="AF22" s="556" t="s">
        <v>452</v>
      </c>
      <c r="AG22" s="557"/>
    </row>
    <row r="23" spans="2:33" s="164" customFormat="1" ht="20.25" customHeight="1" x14ac:dyDescent="0.2">
      <c r="B23" s="166"/>
      <c r="C23" s="166"/>
      <c r="D23" s="289"/>
      <c r="E23" s="167"/>
      <c r="F23" s="167"/>
      <c r="G23" s="167"/>
      <c r="H23" s="167"/>
      <c r="I23" s="167"/>
      <c r="J23" s="167"/>
      <c r="K23" s="167"/>
      <c r="L23" s="167"/>
      <c r="M23" s="167"/>
      <c r="N23" s="196"/>
      <c r="O23" s="196"/>
      <c r="P23" s="167"/>
      <c r="Q23" s="168"/>
      <c r="R23" s="168"/>
      <c r="U23" s="251" t="s">
        <v>426</v>
      </c>
      <c r="V23" s="252">
        <v>47</v>
      </c>
      <c r="W23" s="225" t="s">
        <v>423</v>
      </c>
      <c r="X23" s="225" t="s">
        <v>428</v>
      </c>
      <c r="Y23" s="225" t="s">
        <v>429</v>
      </c>
      <c r="Z23" s="225" t="s">
        <v>430</v>
      </c>
      <c r="AA23" s="225" t="s">
        <v>431</v>
      </c>
      <c r="AB23" s="225">
        <v>1994</v>
      </c>
      <c r="AC23" s="225"/>
      <c r="AD23" s="200"/>
      <c r="AE23" s="175"/>
      <c r="AF23" s="556" t="s">
        <v>452</v>
      </c>
      <c r="AG23" s="557"/>
    </row>
    <row r="24" spans="2:33" s="164" customFormat="1" ht="20.25" customHeight="1" x14ac:dyDescent="0.2">
      <c r="B24" s="166"/>
      <c r="C24" s="166"/>
      <c r="D24" s="289"/>
      <c r="E24" s="167"/>
      <c r="F24" s="167"/>
      <c r="G24" s="167"/>
      <c r="H24" s="167"/>
      <c r="I24" s="167"/>
      <c r="J24" s="167"/>
      <c r="K24" s="167"/>
      <c r="L24" s="167"/>
      <c r="M24" s="167"/>
      <c r="N24" s="196"/>
      <c r="O24" s="196"/>
      <c r="P24" s="167"/>
      <c r="Q24" s="168"/>
      <c r="R24" s="168"/>
      <c r="U24" s="251" t="s">
        <v>426</v>
      </c>
      <c r="V24" s="252">
        <v>48</v>
      </c>
      <c r="W24" s="225" t="s">
        <v>423</v>
      </c>
      <c r="X24" s="225" t="s">
        <v>428</v>
      </c>
      <c r="Y24" s="225" t="s">
        <v>429</v>
      </c>
      <c r="Z24" s="225" t="s">
        <v>430</v>
      </c>
      <c r="AA24" s="225" t="s">
        <v>431</v>
      </c>
      <c r="AB24" s="225">
        <v>1994</v>
      </c>
      <c r="AC24" s="225"/>
      <c r="AD24" s="200"/>
      <c r="AE24" s="175"/>
      <c r="AF24" s="556" t="s">
        <v>452</v>
      </c>
      <c r="AG24" s="557"/>
    </row>
    <row r="25" spans="2:33" s="164" customFormat="1" ht="20.25" customHeight="1" x14ac:dyDescent="0.2">
      <c r="B25" s="166"/>
      <c r="C25" s="166"/>
      <c r="D25" s="289"/>
      <c r="E25" s="167"/>
      <c r="F25" s="167"/>
      <c r="G25" s="167"/>
      <c r="H25" s="167"/>
      <c r="I25" s="167"/>
      <c r="J25" s="167"/>
      <c r="K25" s="167"/>
      <c r="L25" s="167"/>
      <c r="M25" s="167"/>
      <c r="N25" s="196"/>
      <c r="O25" s="196"/>
      <c r="P25" s="167"/>
      <c r="Q25" s="168"/>
      <c r="R25" s="168"/>
      <c r="U25" s="251" t="s">
        <v>426</v>
      </c>
      <c r="V25" s="252">
        <v>49</v>
      </c>
      <c r="W25" s="225" t="s">
        <v>423</v>
      </c>
      <c r="X25" s="225" t="s">
        <v>428</v>
      </c>
      <c r="Y25" s="225" t="s">
        <v>429</v>
      </c>
      <c r="Z25" s="225" t="s">
        <v>430</v>
      </c>
      <c r="AA25" s="225" t="s">
        <v>431</v>
      </c>
      <c r="AB25" s="225">
        <v>1994</v>
      </c>
      <c r="AC25" s="225"/>
      <c r="AD25" s="200"/>
      <c r="AE25" s="175"/>
      <c r="AF25" s="556" t="s">
        <v>452</v>
      </c>
      <c r="AG25" s="557"/>
    </row>
    <row r="26" spans="2:33" s="164" customFormat="1" ht="20.25" customHeight="1" x14ac:dyDescent="0.2">
      <c r="B26" s="166"/>
      <c r="C26" s="166"/>
      <c r="D26" s="289"/>
      <c r="E26" s="167"/>
      <c r="F26" s="167"/>
      <c r="G26" s="167"/>
      <c r="H26" s="167"/>
      <c r="I26" s="167"/>
      <c r="J26" s="167"/>
      <c r="K26" s="167"/>
      <c r="L26" s="167"/>
      <c r="M26" s="167"/>
      <c r="N26" s="196"/>
      <c r="O26" s="196"/>
      <c r="P26" s="167"/>
      <c r="Q26" s="168"/>
      <c r="R26" s="168"/>
      <c r="U26" s="251" t="s">
        <v>426</v>
      </c>
      <c r="V26" s="252">
        <v>50</v>
      </c>
      <c r="W26" s="225" t="s">
        <v>423</v>
      </c>
      <c r="X26" s="225" t="s">
        <v>428</v>
      </c>
      <c r="Y26" s="225" t="s">
        <v>429</v>
      </c>
      <c r="Z26" s="225" t="s">
        <v>430</v>
      </c>
      <c r="AA26" s="225" t="s">
        <v>431</v>
      </c>
      <c r="AB26" s="225">
        <v>1994</v>
      </c>
      <c r="AC26" s="225"/>
      <c r="AD26" s="200"/>
      <c r="AE26" s="175"/>
      <c r="AF26" s="556" t="s">
        <v>452</v>
      </c>
      <c r="AG26" s="557"/>
    </row>
    <row r="27" spans="2:33" s="164" customFormat="1" ht="20.25" customHeight="1" x14ac:dyDescent="0.2">
      <c r="B27" s="166"/>
      <c r="C27" s="166"/>
      <c r="D27" s="289"/>
      <c r="E27" s="167"/>
      <c r="F27" s="167"/>
      <c r="G27" s="167"/>
      <c r="H27" s="167"/>
      <c r="I27" s="167"/>
      <c r="J27" s="167"/>
      <c r="K27" s="167"/>
      <c r="L27" s="167"/>
      <c r="M27" s="167"/>
      <c r="N27" s="196"/>
      <c r="O27" s="196"/>
      <c r="P27" s="167"/>
      <c r="Q27" s="168"/>
      <c r="R27" s="168"/>
      <c r="U27" s="251" t="s">
        <v>426</v>
      </c>
      <c r="V27" s="252">
        <v>51</v>
      </c>
      <c r="W27" s="225" t="s">
        <v>423</v>
      </c>
      <c r="X27" s="225" t="s">
        <v>428</v>
      </c>
      <c r="Y27" s="225" t="s">
        <v>429</v>
      </c>
      <c r="Z27" s="225" t="s">
        <v>430</v>
      </c>
      <c r="AA27" s="225" t="s">
        <v>431</v>
      </c>
      <c r="AB27" s="225">
        <v>1994</v>
      </c>
      <c r="AC27" s="225"/>
      <c r="AD27" s="200"/>
      <c r="AE27" s="175"/>
      <c r="AF27" s="556" t="s">
        <v>452</v>
      </c>
      <c r="AG27" s="557"/>
    </row>
    <row r="28" spans="2:33" s="164" customFormat="1" ht="20.25" customHeight="1" x14ac:dyDescent="0.2">
      <c r="B28" s="166"/>
      <c r="C28" s="166"/>
      <c r="D28" s="289"/>
      <c r="E28" s="167"/>
      <c r="F28" s="167"/>
      <c r="G28" s="167"/>
      <c r="H28" s="167"/>
      <c r="I28" s="167"/>
      <c r="J28" s="167"/>
      <c r="K28" s="167"/>
      <c r="L28" s="167"/>
      <c r="M28" s="167"/>
      <c r="N28" s="196"/>
      <c r="O28" s="196"/>
      <c r="P28" s="167"/>
      <c r="Q28" s="168"/>
      <c r="R28" s="168"/>
      <c r="U28" s="251" t="s">
        <v>426</v>
      </c>
      <c r="V28" s="252">
        <v>52</v>
      </c>
      <c r="W28" s="225" t="s">
        <v>423</v>
      </c>
      <c r="X28" s="225" t="s">
        <v>428</v>
      </c>
      <c r="Y28" s="225" t="s">
        <v>429</v>
      </c>
      <c r="Z28" s="225" t="s">
        <v>430</v>
      </c>
      <c r="AA28" s="225" t="s">
        <v>431</v>
      </c>
      <c r="AB28" s="225">
        <v>1994</v>
      </c>
      <c r="AC28" s="225"/>
      <c r="AD28" s="200"/>
      <c r="AE28" s="175"/>
      <c r="AF28" s="556" t="s">
        <v>452</v>
      </c>
      <c r="AG28" s="557"/>
    </row>
    <row r="29" spans="2:33" s="164" customFormat="1" ht="20.25" customHeight="1" x14ac:dyDescent="0.2">
      <c r="B29" s="166"/>
      <c r="C29" s="166"/>
      <c r="D29" s="289"/>
      <c r="E29" s="167"/>
      <c r="F29" s="167"/>
      <c r="G29" s="167"/>
      <c r="H29" s="167"/>
      <c r="I29" s="167"/>
      <c r="J29" s="167"/>
      <c r="K29" s="167"/>
      <c r="L29" s="167"/>
      <c r="M29" s="167"/>
      <c r="N29" s="196"/>
      <c r="O29" s="196"/>
      <c r="P29" s="167"/>
      <c r="Q29" s="168"/>
      <c r="R29" s="168"/>
      <c r="U29" s="251" t="s">
        <v>426</v>
      </c>
      <c r="V29" s="252">
        <v>53</v>
      </c>
      <c r="W29" s="225" t="s">
        <v>423</v>
      </c>
      <c r="X29" s="225" t="s">
        <v>428</v>
      </c>
      <c r="Y29" s="225" t="s">
        <v>429</v>
      </c>
      <c r="Z29" s="225" t="s">
        <v>430</v>
      </c>
      <c r="AA29" s="225" t="s">
        <v>431</v>
      </c>
      <c r="AB29" s="225">
        <v>1994</v>
      </c>
      <c r="AC29" s="225"/>
      <c r="AD29" s="200"/>
      <c r="AE29" s="175"/>
      <c r="AF29" s="556" t="s">
        <v>452</v>
      </c>
      <c r="AG29" s="557"/>
    </row>
    <row r="30" spans="2:33" s="164" customFormat="1" ht="20.25" customHeight="1" x14ac:dyDescent="0.2">
      <c r="B30" s="166"/>
      <c r="C30" s="166"/>
      <c r="D30" s="289"/>
      <c r="E30" s="167"/>
      <c r="F30" s="167"/>
      <c r="G30" s="167"/>
      <c r="H30" s="167"/>
      <c r="I30" s="167"/>
      <c r="J30" s="167"/>
      <c r="K30" s="167"/>
      <c r="L30" s="167"/>
      <c r="M30" s="167"/>
      <c r="N30" s="196"/>
      <c r="O30" s="196"/>
      <c r="P30" s="167"/>
      <c r="Q30" s="168"/>
      <c r="R30" s="168"/>
      <c r="U30" s="251" t="s">
        <v>426</v>
      </c>
      <c r="V30" s="252">
        <v>54</v>
      </c>
      <c r="W30" s="225" t="s">
        <v>423</v>
      </c>
      <c r="X30" s="225" t="s">
        <v>428</v>
      </c>
      <c r="Y30" s="225" t="s">
        <v>429</v>
      </c>
      <c r="Z30" s="225" t="s">
        <v>430</v>
      </c>
      <c r="AA30" s="225" t="s">
        <v>431</v>
      </c>
      <c r="AB30" s="225">
        <v>1994</v>
      </c>
      <c r="AC30" s="225"/>
      <c r="AD30" s="200"/>
      <c r="AE30" s="175"/>
      <c r="AF30" s="556" t="s">
        <v>452</v>
      </c>
      <c r="AG30" s="557"/>
    </row>
    <row r="31" spans="2:33" s="164" customFormat="1" ht="20.25" customHeight="1" x14ac:dyDescent="0.2">
      <c r="B31" s="166"/>
      <c r="C31" s="166"/>
      <c r="D31" s="289"/>
      <c r="E31" s="167"/>
      <c r="F31" s="167"/>
      <c r="G31" s="167"/>
      <c r="H31" s="167"/>
      <c r="I31" s="167"/>
      <c r="J31" s="167"/>
      <c r="K31" s="167"/>
      <c r="L31" s="167"/>
      <c r="M31" s="167"/>
      <c r="N31" s="196"/>
      <c r="O31" s="196"/>
      <c r="P31" s="167"/>
      <c r="Q31" s="168"/>
      <c r="R31" s="168"/>
      <c r="U31" s="251" t="s">
        <v>426</v>
      </c>
      <c r="V31" s="252">
        <v>55</v>
      </c>
      <c r="W31" s="225" t="s">
        <v>423</v>
      </c>
      <c r="X31" s="225" t="s">
        <v>428</v>
      </c>
      <c r="Y31" s="225" t="s">
        <v>429</v>
      </c>
      <c r="Z31" s="225" t="s">
        <v>430</v>
      </c>
      <c r="AA31" s="225" t="s">
        <v>431</v>
      </c>
      <c r="AB31" s="225">
        <v>1994</v>
      </c>
      <c r="AC31" s="225"/>
      <c r="AD31" s="200"/>
      <c r="AE31" s="175"/>
      <c r="AF31" s="556" t="s">
        <v>452</v>
      </c>
      <c r="AG31" s="557"/>
    </row>
    <row r="32" spans="2:33" s="164" customFormat="1" ht="20.25" customHeight="1" x14ac:dyDescent="0.2">
      <c r="B32" s="166"/>
      <c r="C32" s="166"/>
      <c r="D32" s="289"/>
      <c r="E32" s="167"/>
      <c r="F32" s="167"/>
      <c r="G32" s="167"/>
      <c r="H32" s="167"/>
      <c r="I32" s="167"/>
      <c r="J32" s="167"/>
      <c r="K32" s="167"/>
      <c r="L32" s="167"/>
      <c r="M32" s="167"/>
      <c r="N32" s="196"/>
      <c r="O32" s="196"/>
      <c r="P32" s="167"/>
      <c r="Q32" s="168"/>
      <c r="R32" s="168"/>
      <c r="U32" s="251" t="s">
        <v>426</v>
      </c>
      <c r="V32" s="252">
        <v>56</v>
      </c>
      <c r="W32" s="225" t="s">
        <v>423</v>
      </c>
      <c r="X32" s="225" t="s">
        <v>428</v>
      </c>
      <c r="Y32" s="225" t="s">
        <v>429</v>
      </c>
      <c r="Z32" s="225" t="s">
        <v>430</v>
      </c>
      <c r="AA32" s="225" t="s">
        <v>431</v>
      </c>
      <c r="AB32" s="225">
        <v>1994</v>
      </c>
      <c r="AC32" s="225"/>
      <c r="AD32" s="200"/>
      <c r="AE32" s="175"/>
      <c r="AF32" s="556" t="s">
        <v>452</v>
      </c>
      <c r="AG32" s="557"/>
    </row>
    <row r="33" spans="2:33" s="164" customFormat="1" ht="20.25" customHeight="1" x14ac:dyDescent="0.2">
      <c r="B33" s="166"/>
      <c r="C33" s="166"/>
      <c r="D33" s="289"/>
      <c r="E33" s="167"/>
      <c r="F33" s="167"/>
      <c r="G33" s="167"/>
      <c r="H33" s="167"/>
      <c r="I33" s="167"/>
      <c r="J33" s="167"/>
      <c r="K33" s="167"/>
      <c r="L33" s="167"/>
      <c r="M33" s="167"/>
      <c r="N33" s="196"/>
      <c r="O33" s="196"/>
      <c r="P33" s="167"/>
      <c r="Q33" s="168"/>
      <c r="R33" s="168"/>
      <c r="U33" s="251" t="s">
        <v>426</v>
      </c>
      <c r="V33" s="252">
        <v>57</v>
      </c>
      <c r="W33" s="225" t="s">
        <v>423</v>
      </c>
      <c r="X33" s="225" t="s">
        <v>428</v>
      </c>
      <c r="Y33" s="225" t="s">
        <v>429</v>
      </c>
      <c r="Z33" s="225" t="s">
        <v>430</v>
      </c>
      <c r="AA33" s="225" t="s">
        <v>431</v>
      </c>
      <c r="AB33" s="225">
        <v>1994</v>
      </c>
      <c r="AC33" s="225"/>
      <c r="AD33" s="200"/>
      <c r="AE33" s="175"/>
      <c r="AF33" s="556" t="s">
        <v>452</v>
      </c>
      <c r="AG33" s="557"/>
    </row>
    <row r="34" spans="2:33" s="164" customFormat="1" ht="20.25" customHeight="1" x14ac:dyDescent="0.2">
      <c r="B34" s="166"/>
      <c r="C34" s="166"/>
      <c r="D34" s="289"/>
      <c r="E34" s="167"/>
      <c r="F34" s="167"/>
      <c r="G34" s="167"/>
      <c r="H34" s="167"/>
      <c r="I34" s="167"/>
      <c r="J34" s="167"/>
      <c r="K34" s="167"/>
      <c r="L34" s="167"/>
      <c r="M34" s="167"/>
      <c r="N34" s="196"/>
      <c r="O34" s="196"/>
      <c r="P34" s="167"/>
      <c r="Q34" s="168"/>
      <c r="R34" s="168"/>
      <c r="U34" s="251" t="s">
        <v>426</v>
      </c>
      <c r="V34" s="252">
        <v>58</v>
      </c>
      <c r="W34" s="225" t="s">
        <v>423</v>
      </c>
      <c r="X34" s="225" t="s">
        <v>428</v>
      </c>
      <c r="Y34" s="225" t="s">
        <v>429</v>
      </c>
      <c r="Z34" s="225" t="s">
        <v>430</v>
      </c>
      <c r="AA34" s="225" t="s">
        <v>431</v>
      </c>
      <c r="AB34" s="225">
        <v>1994</v>
      </c>
      <c r="AC34" s="225"/>
      <c r="AD34" s="200"/>
      <c r="AE34" s="175"/>
      <c r="AF34" s="556" t="s">
        <v>452</v>
      </c>
      <c r="AG34" s="557"/>
    </row>
    <row r="35" spans="2:33" s="164" customFormat="1" ht="20.25" customHeight="1" x14ac:dyDescent="0.2">
      <c r="B35" s="166"/>
      <c r="C35" s="166"/>
      <c r="D35" s="289"/>
      <c r="E35" s="167"/>
      <c r="F35" s="167"/>
      <c r="G35" s="167"/>
      <c r="H35" s="167"/>
      <c r="I35" s="167"/>
      <c r="J35" s="167"/>
      <c r="K35" s="167"/>
      <c r="L35" s="167"/>
      <c r="M35" s="167"/>
      <c r="N35" s="196"/>
      <c r="O35" s="196"/>
      <c r="P35" s="167"/>
      <c r="Q35" s="168"/>
      <c r="R35" s="168"/>
      <c r="U35" s="251" t="s">
        <v>426</v>
      </c>
      <c r="V35" s="252">
        <v>59</v>
      </c>
      <c r="W35" s="225" t="s">
        <v>423</v>
      </c>
      <c r="X35" s="225" t="s">
        <v>428</v>
      </c>
      <c r="Y35" s="225" t="s">
        <v>429</v>
      </c>
      <c r="Z35" s="225" t="s">
        <v>430</v>
      </c>
      <c r="AA35" s="225" t="s">
        <v>431</v>
      </c>
      <c r="AB35" s="225">
        <v>1994</v>
      </c>
      <c r="AC35" s="225"/>
      <c r="AD35" s="200"/>
      <c r="AE35" s="175"/>
      <c r="AF35" s="556" t="s">
        <v>452</v>
      </c>
      <c r="AG35" s="557"/>
    </row>
    <row r="36" spans="2:33" s="164" customFormat="1" ht="20.25" customHeight="1" x14ac:dyDescent="0.2">
      <c r="B36" s="166"/>
      <c r="C36" s="166"/>
      <c r="D36" s="289"/>
      <c r="E36" s="167"/>
      <c r="F36" s="167"/>
      <c r="G36" s="167"/>
      <c r="H36" s="167"/>
      <c r="I36" s="167"/>
      <c r="J36" s="167"/>
      <c r="K36" s="167"/>
      <c r="L36" s="167"/>
      <c r="M36" s="167"/>
      <c r="N36" s="196"/>
      <c r="O36" s="196"/>
      <c r="P36" s="167"/>
      <c r="Q36" s="168"/>
      <c r="R36" s="168"/>
      <c r="U36" s="251" t="s">
        <v>426</v>
      </c>
      <c r="V36" s="252">
        <v>60</v>
      </c>
      <c r="W36" s="225" t="s">
        <v>423</v>
      </c>
      <c r="X36" s="225" t="s">
        <v>428</v>
      </c>
      <c r="Y36" s="225" t="s">
        <v>429</v>
      </c>
      <c r="Z36" s="225" t="s">
        <v>430</v>
      </c>
      <c r="AA36" s="225" t="s">
        <v>431</v>
      </c>
      <c r="AB36" s="225">
        <v>1994</v>
      </c>
      <c r="AC36" s="225"/>
      <c r="AD36" s="200"/>
      <c r="AE36" s="175"/>
      <c r="AF36" s="556" t="s">
        <v>452</v>
      </c>
      <c r="AG36" s="557"/>
    </row>
    <row r="37" spans="2:33" s="164" customFormat="1" ht="20.25" customHeight="1" x14ac:dyDescent="0.2">
      <c r="B37" s="166"/>
      <c r="C37" s="166"/>
      <c r="D37" s="289"/>
      <c r="E37" s="167"/>
      <c r="F37" s="167"/>
      <c r="G37" s="167"/>
      <c r="H37" s="167"/>
      <c r="I37" s="167"/>
      <c r="J37" s="167"/>
      <c r="K37" s="167"/>
      <c r="L37" s="167"/>
      <c r="M37" s="167"/>
      <c r="N37" s="196"/>
      <c r="O37" s="196"/>
      <c r="P37" s="167"/>
      <c r="Q37" s="168"/>
      <c r="R37" s="168"/>
      <c r="U37" s="251" t="s">
        <v>439</v>
      </c>
      <c r="V37" s="252">
        <v>1</v>
      </c>
      <c r="W37" s="249" t="s">
        <v>440</v>
      </c>
      <c r="X37" s="249" t="s">
        <v>441</v>
      </c>
      <c r="Y37" s="249" t="s">
        <v>442</v>
      </c>
      <c r="Z37" s="249" t="s">
        <v>443</v>
      </c>
      <c r="AA37" s="249" t="s">
        <v>444</v>
      </c>
      <c r="AB37" s="249">
        <v>1999</v>
      </c>
      <c r="AC37" s="225"/>
      <c r="AD37" s="200"/>
      <c r="AE37" s="175"/>
      <c r="AF37" s="556" t="s">
        <v>452</v>
      </c>
      <c r="AG37" s="557"/>
    </row>
    <row r="38" spans="2:33" s="164" customFormat="1" ht="20.25" customHeight="1" x14ac:dyDescent="0.2">
      <c r="B38" s="166"/>
      <c r="C38" s="166"/>
      <c r="D38" s="289"/>
      <c r="E38" s="167"/>
      <c r="F38" s="167"/>
      <c r="G38" s="167"/>
      <c r="H38" s="167"/>
      <c r="I38" s="167"/>
      <c r="J38" s="167"/>
      <c r="K38" s="167"/>
      <c r="L38" s="167"/>
      <c r="M38" s="167"/>
      <c r="N38" s="196"/>
      <c r="O38" s="196"/>
      <c r="P38" s="167"/>
      <c r="Q38" s="168"/>
      <c r="R38" s="168"/>
      <c r="U38" s="251" t="s">
        <v>439</v>
      </c>
      <c r="V38" s="252">
        <v>2</v>
      </c>
      <c r="W38" s="249" t="s">
        <v>440</v>
      </c>
      <c r="X38" s="249" t="s">
        <v>441</v>
      </c>
      <c r="Y38" s="249" t="s">
        <v>442</v>
      </c>
      <c r="Z38" s="249" t="s">
        <v>443</v>
      </c>
      <c r="AA38" s="249" t="s">
        <v>444</v>
      </c>
      <c r="AB38" s="249">
        <v>1999</v>
      </c>
      <c r="AC38" s="225"/>
      <c r="AD38" s="200"/>
      <c r="AE38" s="175"/>
      <c r="AF38" s="556" t="s">
        <v>452</v>
      </c>
      <c r="AG38" s="557"/>
    </row>
    <row r="39" spans="2:33" s="164" customFormat="1" ht="20.25" customHeight="1" x14ac:dyDescent="0.2">
      <c r="B39" s="166"/>
      <c r="C39" s="166"/>
      <c r="D39" s="289"/>
      <c r="E39" s="167"/>
      <c r="F39" s="167"/>
      <c r="G39" s="167"/>
      <c r="H39" s="167"/>
      <c r="I39" s="167"/>
      <c r="J39" s="167"/>
      <c r="K39" s="167"/>
      <c r="L39" s="167"/>
      <c r="M39" s="167"/>
      <c r="N39" s="196"/>
      <c r="O39" s="196"/>
      <c r="P39" s="167"/>
      <c r="Q39" s="168"/>
      <c r="R39" s="168"/>
      <c r="U39" s="251" t="s">
        <v>439</v>
      </c>
      <c r="V39" s="252">
        <v>3</v>
      </c>
      <c r="W39" s="249" t="s">
        <v>440</v>
      </c>
      <c r="X39" s="249" t="s">
        <v>441</v>
      </c>
      <c r="Y39" s="249" t="s">
        <v>442</v>
      </c>
      <c r="Z39" s="249" t="s">
        <v>443</v>
      </c>
      <c r="AA39" s="249" t="s">
        <v>444</v>
      </c>
      <c r="AB39" s="249">
        <v>1999</v>
      </c>
      <c r="AC39" s="225"/>
      <c r="AD39" s="200"/>
      <c r="AE39" s="175"/>
      <c r="AF39" s="556" t="s">
        <v>452</v>
      </c>
      <c r="AG39" s="557"/>
    </row>
    <row r="40" spans="2:33" s="164" customFormat="1" ht="20.25" customHeight="1" x14ac:dyDescent="0.2">
      <c r="B40" s="166"/>
      <c r="C40" s="166"/>
      <c r="D40" s="289"/>
      <c r="E40" s="167"/>
      <c r="F40" s="167"/>
      <c r="G40" s="167"/>
      <c r="H40" s="167"/>
      <c r="I40" s="167"/>
      <c r="J40" s="167"/>
      <c r="K40" s="167"/>
      <c r="L40" s="167"/>
      <c r="M40" s="167"/>
      <c r="N40" s="196"/>
      <c r="O40" s="196"/>
      <c r="P40" s="167"/>
      <c r="Q40" s="168"/>
      <c r="R40" s="168"/>
      <c r="U40" s="251" t="s">
        <v>439</v>
      </c>
      <c r="V40" s="252">
        <v>4</v>
      </c>
      <c r="W40" s="249" t="s">
        <v>440</v>
      </c>
      <c r="X40" s="249" t="s">
        <v>441</v>
      </c>
      <c r="Y40" s="249" t="s">
        <v>442</v>
      </c>
      <c r="Z40" s="249" t="s">
        <v>443</v>
      </c>
      <c r="AA40" s="249" t="s">
        <v>444</v>
      </c>
      <c r="AB40" s="249">
        <v>1999</v>
      </c>
      <c r="AC40" s="225"/>
      <c r="AD40" s="200"/>
      <c r="AE40" s="175"/>
      <c r="AF40" s="556" t="s">
        <v>452</v>
      </c>
      <c r="AG40" s="557"/>
    </row>
    <row r="41" spans="2:33" s="164" customFormat="1" ht="20.25" customHeight="1" x14ac:dyDescent="0.2">
      <c r="B41" s="166"/>
      <c r="C41" s="166"/>
      <c r="D41" s="289"/>
      <c r="E41" s="167"/>
      <c r="F41" s="167"/>
      <c r="G41" s="167"/>
      <c r="H41" s="167"/>
      <c r="I41" s="167"/>
      <c r="J41" s="167"/>
      <c r="K41" s="167"/>
      <c r="L41" s="167"/>
      <c r="M41" s="167"/>
      <c r="N41" s="196"/>
      <c r="O41" s="196"/>
      <c r="P41" s="167"/>
      <c r="Q41" s="168"/>
      <c r="R41" s="168"/>
      <c r="U41" s="251" t="s">
        <v>439</v>
      </c>
      <c r="V41" s="252">
        <v>5</v>
      </c>
      <c r="W41" s="249" t="s">
        <v>440</v>
      </c>
      <c r="X41" s="249" t="s">
        <v>441</v>
      </c>
      <c r="Y41" s="249" t="s">
        <v>442</v>
      </c>
      <c r="Z41" s="249" t="s">
        <v>443</v>
      </c>
      <c r="AA41" s="249" t="s">
        <v>444</v>
      </c>
      <c r="AB41" s="249">
        <v>1999</v>
      </c>
      <c r="AC41" s="225"/>
      <c r="AD41" s="200"/>
      <c r="AE41" s="175"/>
      <c r="AF41" s="556" t="s">
        <v>452</v>
      </c>
      <c r="AG41" s="557"/>
    </row>
    <row r="42" spans="2:33" ht="20.25" customHeight="1" x14ac:dyDescent="0.2">
      <c r="U42" s="251" t="s">
        <v>439</v>
      </c>
      <c r="V42" s="252">
        <v>6</v>
      </c>
      <c r="W42" s="249" t="s">
        <v>440</v>
      </c>
      <c r="X42" s="249" t="s">
        <v>441</v>
      </c>
      <c r="Y42" s="249" t="s">
        <v>442</v>
      </c>
      <c r="Z42" s="249" t="s">
        <v>443</v>
      </c>
      <c r="AA42" s="249" t="s">
        <v>444</v>
      </c>
      <c r="AB42" s="249">
        <v>1999</v>
      </c>
      <c r="AC42" s="225"/>
      <c r="AD42" s="200"/>
      <c r="AE42" s="175"/>
      <c r="AF42" s="556" t="s">
        <v>452</v>
      </c>
      <c r="AG42" s="557"/>
    </row>
    <row r="43" spans="2:33" ht="20.25" customHeight="1" x14ac:dyDescent="0.2">
      <c r="U43" s="251" t="s">
        <v>439</v>
      </c>
      <c r="V43" s="252">
        <v>7</v>
      </c>
      <c r="W43" s="249" t="s">
        <v>440</v>
      </c>
      <c r="X43" s="249" t="s">
        <v>441</v>
      </c>
      <c r="Y43" s="249" t="s">
        <v>442</v>
      </c>
      <c r="Z43" s="249" t="s">
        <v>443</v>
      </c>
      <c r="AA43" s="249" t="s">
        <v>444</v>
      </c>
      <c r="AB43" s="249">
        <v>1999</v>
      </c>
      <c r="AC43" s="225"/>
      <c r="AD43" s="200"/>
      <c r="AE43" s="175"/>
      <c r="AF43" s="556" t="s">
        <v>452</v>
      </c>
      <c r="AG43" s="557"/>
    </row>
    <row r="44" spans="2:33" ht="20.25" customHeight="1" x14ac:dyDescent="0.2">
      <c r="U44" s="251" t="s">
        <v>439</v>
      </c>
      <c r="V44" s="252">
        <v>8</v>
      </c>
      <c r="W44" s="249" t="s">
        <v>440</v>
      </c>
      <c r="X44" s="249" t="s">
        <v>441</v>
      </c>
      <c r="Y44" s="249" t="s">
        <v>442</v>
      </c>
      <c r="Z44" s="249" t="s">
        <v>443</v>
      </c>
      <c r="AA44" s="249" t="s">
        <v>444</v>
      </c>
      <c r="AB44" s="249">
        <v>1999</v>
      </c>
      <c r="AC44" s="225"/>
      <c r="AD44" s="200"/>
      <c r="AE44" s="175"/>
      <c r="AF44" s="556" t="s">
        <v>452</v>
      </c>
      <c r="AG44" s="557"/>
    </row>
    <row r="45" spans="2:33" ht="20.25" customHeight="1" x14ac:dyDescent="0.2">
      <c r="U45" s="251" t="s">
        <v>439</v>
      </c>
      <c r="V45" s="252">
        <v>9</v>
      </c>
      <c r="W45" s="249" t="s">
        <v>440</v>
      </c>
      <c r="X45" s="249" t="s">
        <v>441</v>
      </c>
      <c r="Y45" s="249" t="s">
        <v>442</v>
      </c>
      <c r="Z45" s="249" t="s">
        <v>443</v>
      </c>
      <c r="AA45" s="249" t="s">
        <v>444</v>
      </c>
      <c r="AB45" s="249">
        <v>1999</v>
      </c>
      <c r="AC45" s="225"/>
      <c r="AD45" s="200"/>
      <c r="AE45" s="175"/>
      <c r="AF45" s="556" t="s">
        <v>452</v>
      </c>
      <c r="AG45" s="557"/>
    </row>
    <row r="46" spans="2:33" ht="20.25" customHeight="1" x14ac:dyDescent="0.2">
      <c r="U46" s="251" t="s">
        <v>439</v>
      </c>
      <c r="V46" s="252">
        <v>10</v>
      </c>
      <c r="W46" s="249" t="s">
        <v>440</v>
      </c>
      <c r="X46" s="249" t="s">
        <v>441</v>
      </c>
      <c r="Y46" s="249" t="s">
        <v>442</v>
      </c>
      <c r="Z46" s="249" t="s">
        <v>443</v>
      </c>
      <c r="AA46" s="249" t="s">
        <v>444</v>
      </c>
      <c r="AB46" s="249">
        <v>1999</v>
      </c>
      <c r="AC46" s="225"/>
      <c r="AD46" s="200"/>
      <c r="AE46" s="175"/>
      <c r="AF46" s="556" t="s">
        <v>452</v>
      </c>
      <c r="AG46" s="557"/>
    </row>
    <row r="47" spans="2:33" ht="20.25" customHeight="1" x14ac:dyDescent="0.2"/>
    <row r="48" spans="2:33" ht="20.25" customHeight="1" x14ac:dyDescent="0.2"/>
    <row r="49" ht="20.25" customHeight="1" x14ac:dyDescent="0.2"/>
    <row r="50" ht="20.25" customHeight="1" x14ac:dyDescent="0.2"/>
    <row r="51" ht="20.25" customHeight="1" x14ac:dyDescent="0.2"/>
    <row r="52" ht="20.25" customHeight="1" x14ac:dyDescent="0.2"/>
    <row r="53" ht="20.25" customHeight="1" x14ac:dyDescent="0.2"/>
    <row r="54" ht="20.25" customHeight="1" x14ac:dyDescent="0.2"/>
    <row r="55" ht="20.25" customHeight="1" x14ac:dyDescent="0.2"/>
    <row r="56" ht="20.25" customHeight="1" x14ac:dyDescent="0.2"/>
    <row r="57" ht="20.25" customHeight="1" x14ac:dyDescent="0.2"/>
    <row r="58" ht="20.25" customHeight="1" x14ac:dyDescent="0.2"/>
    <row r="59" ht="20.25" customHeight="1" x14ac:dyDescent="0.2"/>
    <row r="60" ht="20.25" customHeight="1" x14ac:dyDescent="0.2"/>
    <row r="61" ht="20.25" customHeight="1" x14ac:dyDescent="0.2"/>
    <row r="62" ht="20.25" customHeight="1" x14ac:dyDescent="0.2"/>
    <row r="63" ht="20.25" customHeight="1" x14ac:dyDescent="0.2"/>
    <row r="64" ht="20.25" customHeight="1" x14ac:dyDescent="0.2"/>
    <row r="65" ht="20.25" customHeight="1" x14ac:dyDescent="0.2"/>
    <row r="66" ht="20.25" customHeight="1" x14ac:dyDescent="0.2"/>
    <row r="67" ht="20.25" customHeight="1" x14ac:dyDescent="0.2"/>
    <row r="68" ht="20.25" customHeight="1" x14ac:dyDescent="0.2"/>
    <row r="69" ht="20.25" customHeight="1" x14ac:dyDescent="0.2"/>
    <row r="70" ht="20.25" customHeight="1" x14ac:dyDescent="0.2"/>
    <row r="71" ht="20.25" customHeight="1" x14ac:dyDescent="0.2"/>
    <row r="72" ht="20.25" customHeight="1" x14ac:dyDescent="0.2"/>
    <row r="73" ht="20.25" customHeight="1" x14ac:dyDescent="0.2"/>
    <row r="74" ht="20.25" customHeight="1" x14ac:dyDescent="0.2"/>
    <row r="75" ht="20.25" customHeight="1" x14ac:dyDescent="0.2"/>
    <row r="76" ht="20.25" customHeight="1" x14ac:dyDescent="0.2"/>
    <row r="77" ht="20.25" customHeight="1" x14ac:dyDescent="0.2"/>
    <row r="78" ht="20.25" customHeight="1" x14ac:dyDescent="0.2"/>
    <row r="79" ht="20.25" customHeight="1" x14ac:dyDescent="0.2"/>
    <row r="80" ht="20.25" customHeight="1" x14ac:dyDescent="0.2"/>
    <row r="81" ht="20.25" customHeight="1" x14ac:dyDescent="0.2"/>
    <row r="82" ht="20.25" customHeight="1" x14ac:dyDescent="0.2"/>
    <row r="83" ht="20.25" customHeight="1" x14ac:dyDescent="0.2"/>
    <row r="84" ht="20.25" customHeight="1" x14ac:dyDescent="0.2"/>
    <row r="85" ht="20.25" customHeight="1" x14ac:dyDescent="0.2"/>
    <row r="86" ht="20.25" customHeight="1" x14ac:dyDescent="0.2"/>
    <row r="87" ht="20.25" customHeight="1" x14ac:dyDescent="0.2"/>
    <row r="88" ht="20.25" customHeight="1" x14ac:dyDescent="0.2"/>
    <row r="89" ht="20.25" customHeight="1" x14ac:dyDescent="0.2"/>
    <row r="90" ht="20.25" customHeight="1" x14ac:dyDescent="0.2"/>
    <row r="91" ht="20.25" customHeight="1" x14ac:dyDescent="0.2"/>
    <row r="92" ht="20.25" customHeight="1" x14ac:dyDescent="0.2"/>
    <row r="93" ht="20.25" customHeight="1" x14ac:dyDescent="0.2"/>
    <row r="94" ht="20.25" customHeight="1" x14ac:dyDescent="0.2"/>
    <row r="95" ht="20.25" customHeight="1" x14ac:dyDescent="0.2"/>
    <row r="96" ht="20.25" customHeight="1" x14ac:dyDescent="0.2"/>
    <row r="97" ht="20.25" customHeight="1" x14ac:dyDescent="0.2"/>
    <row r="98" ht="20.25" customHeight="1" x14ac:dyDescent="0.2"/>
    <row r="99" ht="20.25" customHeight="1" x14ac:dyDescent="0.2"/>
    <row r="100" ht="20.25" customHeight="1" x14ac:dyDescent="0.2"/>
    <row r="101" ht="20.25" customHeight="1" x14ac:dyDescent="0.2"/>
    <row r="102" ht="20.25" customHeight="1" x14ac:dyDescent="0.2"/>
    <row r="103" ht="20.25" customHeight="1" x14ac:dyDescent="0.2"/>
    <row r="104" ht="20.25" customHeight="1" x14ac:dyDescent="0.2"/>
    <row r="105" ht="20.25" customHeight="1" x14ac:dyDescent="0.2"/>
    <row r="106" ht="20.25" customHeight="1" x14ac:dyDescent="0.2"/>
    <row r="107" ht="20.25" customHeight="1" x14ac:dyDescent="0.2"/>
    <row r="108" ht="20.25" customHeight="1" x14ac:dyDescent="0.2"/>
    <row r="109" ht="20.25" customHeight="1" x14ac:dyDescent="0.2"/>
    <row r="110" ht="20.25" customHeight="1" x14ac:dyDescent="0.2"/>
    <row r="111" ht="20.25" customHeight="1" x14ac:dyDescent="0.2"/>
    <row r="112" ht="20.25" customHeight="1" x14ac:dyDescent="0.2"/>
    <row r="113" ht="20.25" customHeight="1" x14ac:dyDescent="0.2"/>
    <row r="114" ht="20.25" customHeight="1" x14ac:dyDescent="0.2"/>
    <row r="115" ht="20.25" customHeight="1" x14ac:dyDescent="0.2"/>
    <row r="116" ht="20.25" customHeight="1" x14ac:dyDescent="0.2"/>
    <row r="117" ht="20.25" customHeight="1" x14ac:dyDescent="0.2"/>
    <row r="118" ht="20.25" customHeight="1" x14ac:dyDescent="0.2"/>
    <row r="119" ht="20.25" customHeight="1" x14ac:dyDescent="0.2"/>
    <row r="120" ht="20.25" customHeight="1" x14ac:dyDescent="0.2"/>
    <row r="121" ht="20.25" customHeight="1" x14ac:dyDescent="0.2"/>
    <row r="122" ht="20.25" customHeight="1" x14ac:dyDescent="0.2"/>
    <row r="123" ht="20.25" customHeight="1" x14ac:dyDescent="0.2"/>
    <row r="124" ht="20.25" customHeight="1" x14ac:dyDescent="0.2"/>
    <row r="125" ht="20.25" customHeight="1" x14ac:dyDescent="0.2"/>
    <row r="126" ht="20.25" customHeight="1" x14ac:dyDescent="0.2"/>
    <row r="127" ht="20.25" customHeight="1" x14ac:dyDescent="0.2"/>
    <row r="128" ht="20.25" customHeight="1" x14ac:dyDescent="0.2"/>
    <row r="129" ht="20.25" customHeight="1" x14ac:dyDescent="0.2"/>
    <row r="130" ht="20.25" customHeight="1" x14ac:dyDescent="0.2"/>
    <row r="131" ht="20.25" customHeight="1" x14ac:dyDescent="0.2"/>
    <row r="132" ht="20.25" customHeight="1" x14ac:dyDescent="0.2"/>
    <row r="133" ht="20.25" customHeight="1" x14ac:dyDescent="0.2"/>
    <row r="134" ht="20.25" customHeight="1" x14ac:dyDescent="0.2"/>
    <row r="135" ht="20.25" customHeight="1" x14ac:dyDescent="0.2"/>
    <row r="136" ht="20.25" customHeight="1" x14ac:dyDescent="0.2"/>
    <row r="137" ht="20.25" customHeight="1" x14ac:dyDescent="0.2"/>
    <row r="138" ht="20.25" customHeight="1" x14ac:dyDescent="0.2"/>
    <row r="139" ht="20.25" customHeight="1" x14ac:dyDescent="0.2"/>
    <row r="140" ht="20.25" customHeight="1" x14ac:dyDescent="0.2"/>
    <row r="141" ht="20.25" customHeight="1" x14ac:dyDescent="0.2"/>
    <row r="142" ht="20.25" customHeight="1" x14ac:dyDescent="0.2"/>
    <row r="143" ht="20.25" customHeight="1" x14ac:dyDescent="0.2"/>
    <row r="144" ht="20.25" customHeight="1" x14ac:dyDescent="0.2"/>
    <row r="145" ht="20.25" customHeight="1" x14ac:dyDescent="0.2"/>
    <row r="146" ht="20.25" customHeight="1" x14ac:dyDescent="0.2"/>
    <row r="147" ht="20.25" customHeight="1" x14ac:dyDescent="0.2"/>
    <row r="148" ht="20.25" customHeight="1" x14ac:dyDescent="0.2"/>
    <row r="149" ht="20.25" customHeight="1" x14ac:dyDescent="0.2"/>
    <row r="150" ht="20.25" customHeight="1" x14ac:dyDescent="0.2"/>
    <row r="151" ht="20.25" customHeight="1" x14ac:dyDescent="0.2"/>
    <row r="152" ht="20.25" customHeight="1" x14ac:dyDescent="0.2"/>
    <row r="153" ht="20.25" customHeight="1" x14ac:dyDescent="0.2"/>
    <row r="154" ht="20.25" customHeight="1" x14ac:dyDescent="0.2"/>
    <row r="155" ht="20.25" customHeight="1" x14ac:dyDescent="0.2"/>
    <row r="156" ht="20.25" customHeight="1" x14ac:dyDescent="0.2"/>
    <row r="157" ht="20.25" customHeight="1" x14ac:dyDescent="0.2"/>
    <row r="158" ht="20.25" customHeight="1" x14ac:dyDescent="0.2"/>
    <row r="159" ht="20.25" customHeight="1" x14ac:dyDescent="0.2"/>
    <row r="160" ht="20.25" customHeight="1" x14ac:dyDescent="0.2"/>
    <row r="161" ht="20.25" customHeight="1" x14ac:dyDescent="0.2"/>
    <row r="162" ht="20.25" customHeight="1" x14ac:dyDescent="0.2"/>
    <row r="163" ht="20.25" customHeight="1" x14ac:dyDescent="0.2"/>
    <row r="164" ht="20.25" customHeight="1" x14ac:dyDescent="0.2"/>
    <row r="165" ht="20.25" customHeight="1" x14ac:dyDescent="0.2"/>
    <row r="166" ht="20.25" customHeight="1" x14ac:dyDescent="0.2"/>
    <row r="167" ht="20.25" customHeight="1" x14ac:dyDescent="0.2"/>
    <row r="168" ht="20.25" customHeight="1" x14ac:dyDescent="0.2"/>
    <row r="169" ht="20.25" customHeight="1" x14ac:dyDescent="0.2"/>
    <row r="170" ht="20.25" customHeight="1" x14ac:dyDescent="0.2"/>
    <row r="171" ht="20.25" customHeight="1" x14ac:dyDescent="0.2"/>
    <row r="172" ht="20.25" customHeight="1" x14ac:dyDescent="0.2"/>
    <row r="173" ht="20.25" customHeight="1" x14ac:dyDescent="0.2"/>
    <row r="174" ht="20.25" customHeight="1" x14ac:dyDescent="0.2"/>
    <row r="175" ht="20.25" customHeight="1" x14ac:dyDescent="0.2"/>
    <row r="176" ht="20.25" customHeight="1" x14ac:dyDescent="0.2"/>
    <row r="177" ht="20.25" customHeight="1" x14ac:dyDescent="0.2"/>
    <row r="178" ht="20.25" customHeight="1" x14ac:dyDescent="0.2"/>
    <row r="179" ht="20.25" customHeight="1" x14ac:dyDescent="0.2"/>
    <row r="180" ht="20.25" customHeight="1" x14ac:dyDescent="0.2"/>
    <row r="181" ht="20.25" customHeight="1" x14ac:dyDescent="0.2"/>
  </sheetData>
  <autoFilter ref="B6:R181" xr:uid="{00000000-0009-0000-0000-000007000000}">
    <filterColumn colId="3" showButton="0"/>
    <sortState xmlns:xlrd2="http://schemas.microsoft.com/office/spreadsheetml/2017/richdata2" ref="B7:R181">
      <sortCondition ref="D6:D181"/>
    </sortState>
  </autoFilter>
  <mergeCells count="47">
    <mergeCell ref="AF42:AG42"/>
    <mergeCell ref="AF43:AG43"/>
    <mergeCell ref="AF44:AG44"/>
    <mergeCell ref="AF45:AG45"/>
    <mergeCell ref="AF46:AG46"/>
    <mergeCell ref="AF37:AG37"/>
    <mergeCell ref="AF38:AG38"/>
    <mergeCell ref="AF39:AG39"/>
    <mergeCell ref="AF40:AG40"/>
    <mergeCell ref="AF41:AG41"/>
    <mergeCell ref="AF32:AG32"/>
    <mergeCell ref="AF33:AG33"/>
    <mergeCell ref="AF34:AG34"/>
    <mergeCell ref="AF35:AG35"/>
    <mergeCell ref="AF36:AG36"/>
    <mergeCell ref="AF27:AG27"/>
    <mergeCell ref="AF28:AG28"/>
    <mergeCell ref="AF29:AG29"/>
    <mergeCell ref="AF30:AG30"/>
    <mergeCell ref="AF31:AG31"/>
    <mergeCell ref="AF22:AG22"/>
    <mergeCell ref="AF23:AG23"/>
    <mergeCell ref="AF24:AG24"/>
    <mergeCell ref="AF25:AG25"/>
    <mergeCell ref="AF26:AG26"/>
    <mergeCell ref="AF17:AG17"/>
    <mergeCell ref="AF18:AG18"/>
    <mergeCell ref="AF19:AG19"/>
    <mergeCell ref="AF20:AG20"/>
    <mergeCell ref="AF21:AG21"/>
    <mergeCell ref="AF12:AG12"/>
    <mergeCell ref="AF13:AG13"/>
    <mergeCell ref="AF14:AG14"/>
    <mergeCell ref="AF15:AG15"/>
    <mergeCell ref="AF16:AG16"/>
    <mergeCell ref="AF7:AG7"/>
    <mergeCell ref="AF8:AG8"/>
    <mergeCell ref="AF9:AG9"/>
    <mergeCell ref="AF10:AG10"/>
    <mergeCell ref="AF11:AG11"/>
    <mergeCell ref="E6:F6"/>
    <mergeCell ref="D4:F4"/>
    <mergeCell ref="Q4:R4"/>
    <mergeCell ref="D5:F5"/>
    <mergeCell ref="B1:K3"/>
    <mergeCell ref="L1:N1"/>
    <mergeCell ref="L2:N2"/>
  </mergeCells>
  <phoneticPr fontId="2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  <ignoredErrors>
    <ignoredError sqref="N5 M5 N4 H4:K4 H5:K5" emptyCellReferenc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15"/>
  </sheetPr>
  <dimension ref="B1:S351"/>
  <sheetViews>
    <sheetView zoomScale="90" zoomScaleNormal="90" workbookViewId="0">
      <pane ySplit="6" topLeftCell="A7" activePane="bottomLeft" state="frozen"/>
      <selection pane="bottomLeft" activeCell="G11" sqref="G11"/>
    </sheetView>
  </sheetViews>
  <sheetFormatPr defaultRowHeight="18.75" customHeight="1" x14ac:dyDescent="0.2"/>
  <cols>
    <col min="1" max="1" width="2.5703125" style="162" customWidth="1"/>
    <col min="2" max="2" width="6.85546875" style="166" customWidth="1"/>
    <col min="3" max="3" width="14.42578125" style="166" bestFit="1" customWidth="1"/>
    <col min="4" max="4" width="4.85546875" style="167" bestFit="1" customWidth="1"/>
    <col min="5" max="5" width="6.42578125" style="167" bestFit="1" customWidth="1"/>
    <col min="6" max="6" width="13.5703125" style="167" customWidth="1"/>
    <col min="7" max="7" width="21" style="167" bestFit="1" customWidth="1"/>
    <col min="8" max="8" width="9.5703125" style="167" customWidth="1"/>
    <col min="9" max="9" width="10.7109375" style="167" customWidth="1"/>
    <col min="10" max="10" width="11.28515625" style="167" customWidth="1"/>
    <col min="11" max="11" width="8.28515625" style="167" customWidth="1"/>
    <col min="12" max="12" width="5.28515625" style="167" bestFit="1" customWidth="1"/>
    <col min="13" max="13" width="5" style="196" customWidth="1"/>
    <col min="14" max="14" width="21.28515625" style="167" customWidth="1"/>
    <col min="15" max="16" width="21.28515625" style="168" customWidth="1"/>
    <col min="17" max="17" width="3.42578125" style="205" bestFit="1" customWidth="1"/>
    <col min="18" max="18" width="20.7109375" style="162" bestFit="1" customWidth="1"/>
    <col min="19" max="16384" width="9.140625" style="162"/>
  </cols>
  <sheetData>
    <row r="1" spans="2:19" ht="18.75" customHeight="1" x14ac:dyDescent="0.2">
      <c r="B1" s="580" t="s">
        <v>363</v>
      </c>
      <c r="C1" s="581"/>
      <c r="D1" s="581"/>
      <c r="E1" s="581"/>
      <c r="F1" s="581"/>
      <c r="G1" s="581"/>
      <c r="H1" s="581"/>
      <c r="I1" s="581"/>
      <c r="J1" s="581"/>
      <c r="K1" s="581"/>
      <c r="L1" s="581"/>
      <c r="M1" s="226"/>
      <c r="N1" s="242" t="s">
        <v>120</v>
      </c>
      <c r="O1" s="242" t="s">
        <v>121</v>
      </c>
      <c r="P1" s="242" t="s">
        <v>267</v>
      </c>
    </row>
    <row r="2" spans="2:19" ht="18.75" customHeight="1" x14ac:dyDescent="0.2">
      <c r="B2" s="582"/>
      <c r="C2" s="583"/>
      <c r="D2" s="583"/>
      <c r="E2" s="583"/>
      <c r="F2" s="583"/>
      <c r="G2" s="583"/>
      <c r="H2" s="583"/>
      <c r="I2" s="583"/>
      <c r="J2" s="583"/>
      <c r="K2" s="583"/>
      <c r="L2" s="583"/>
      <c r="M2" s="227"/>
      <c r="N2" s="202">
        <f>SUM(R7:R351)</f>
        <v>0</v>
      </c>
      <c r="O2" s="202">
        <f>SUM(S7:S351)</f>
        <v>0</v>
      </c>
      <c r="P2" s="202">
        <f>N2-O2</f>
        <v>0</v>
      </c>
    </row>
    <row r="3" spans="2:19" ht="18.75" customHeight="1" x14ac:dyDescent="0.2">
      <c r="B3" s="582"/>
      <c r="C3" s="583"/>
      <c r="D3" s="583"/>
      <c r="E3" s="583"/>
      <c r="F3" s="583"/>
      <c r="G3" s="583"/>
      <c r="H3" s="583"/>
      <c r="I3" s="583"/>
      <c r="J3" s="583"/>
      <c r="K3" s="583"/>
      <c r="L3" s="583"/>
      <c r="M3" s="227"/>
      <c r="N3" s="227"/>
      <c r="O3" s="227"/>
      <c r="P3" s="239"/>
    </row>
    <row r="4" spans="2:19" ht="18.75" customHeight="1" x14ac:dyDescent="0.2">
      <c r="B4" s="228"/>
      <c r="C4" s="229"/>
      <c r="D4" s="584"/>
      <c r="E4" s="584"/>
      <c r="F4" s="230">
        <f>SUBTOTAL(3,E7:E351)</f>
        <v>0</v>
      </c>
      <c r="G4" s="231" t="s">
        <v>60</v>
      </c>
      <c r="H4" s="232"/>
      <c r="I4" s="232"/>
      <c r="J4" s="233" t="s">
        <v>61</v>
      </c>
      <c r="K4" s="234" t="e">
        <f>SUBTOTAL(1,K7:K351)</f>
        <v>#DIV/0!</v>
      </c>
      <c r="L4" s="230">
        <f>SUBTOTAL(3,L7:L351)</f>
        <v>0</v>
      </c>
      <c r="M4" s="232"/>
      <c r="N4" s="232"/>
      <c r="O4" s="585"/>
      <c r="P4" s="586"/>
    </row>
    <row r="5" spans="2:19" ht="18.75" customHeight="1" x14ac:dyDescent="0.2">
      <c r="B5" s="228"/>
      <c r="C5" s="229"/>
      <c r="D5" s="584"/>
      <c r="E5" s="584"/>
      <c r="F5" s="230">
        <f>SUBTOTAL(3,O7:O351)</f>
        <v>0</v>
      </c>
      <c r="G5" s="231" t="s">
        <v>60</v>
      </c>
      <c r="H5" s="232"/>
      <c r="I5" s="232"/>
      <c r="J5" s="233" t="s">
        <v>63</v>
      </c>
      <c r="K5" s="234">
        <f>F4-F5</f>
        <v>0</v>
      </c>
      <c r="L5" s="232"/>
      <c r="M5" s="235">
        <f>SUBTOTAL(3,M7:M351)</f>
        <v>0</v>
      </c>
      <c r="N5" s="232"/>
      <c r="O5" s="229"/>
      <c r="P5" s="240"/>
    </row>
    <row r="6" spans="2:19" ht="30" customHeight="1" x14ac:dyDescent="0.2">
      <c r="B6" s="236" t="s">
        <v>64</v>
      </c>
      <c r="C6" s="237" t="s">
        <v>74</v>
      </c>
      <c r="D6" s="579" t="s">
        <v>66</v>
      </c>
      <c r="E6" s="579"/>
      <c r="F6" s="237" t="s">
        <v>67</v>
      </c>
      <c r="G6" s="237" t="s">
        <v>138</v>
      </c>
      <c r="H6" s="237" t="s">
        <v>68</v>
      </c>
      <c r="I6" s="237" t="s">
        <v>69</v>
      </c>
      <c r="J6" s="237" t="s">
        <v>70</v>
      </c>
      <c r="K6" s="237" t="s">
        <v>71</v>
      </c>
      <c r="L6" s="237" t="s">
        <v>72</v>
      </c>
      <c r="M6" s="238" t="s">
        <v>130</v>
      </c>
      <c r="N6" s="237" t="s">
        <v>119</v>
      </c>
      <c r="O6" s="237" t="s">
        <v>117</v>
      </c>
      <c r="P6" s="241" t="s">
        <v>118</v>
      </c>
      <c r="Q6" s="205" t="s">
        <v>73</v>
      </c>
    </row>
    <row r="7" spans="2:19" s="164" customFormat="1" ht="20.25" customHeight="1" x14ac:dyDescent="0.2">
      <c r="B7" s="173">
        <v>1</v>
      </c>
      <c r="C7" s="195"/>
      <c r="D7" s="172"/>
      <c r="E7" s="197"/>
      <c r="F7" s="195"/>
      <c r="G7" s="195"/>
      <c r="H7" s="195"/>
      <c r="I7" s="195"/>
      <c r="J7" s="195"/>
      <c r="K7" s="198"/>
      <c r="L7" s="161"/>
      <c r="M7" s="201"/>
      <c r="N7" s="199"/>
      <c r="O7" s="171"/>
      <c r="P7" s="171"/>
      <c r="Q7" s="206"/>
      <c r="R7" s="162" t="str">
        <f>IF(O7="","",N7)</f>
        <v/>
      </c>
      <c r="S7" s="162" t="str">
        <f>IF(P7="","",N7)</f>
        <v/>
      </c>
    </row>
    <row r="8" spans="2:19" s="164" customFormat="1" ht="20.25" customHeight="1" x14ac:dyDescent="0.2">
      <c r="B8" s="173">
        <v>2</v>
      </c>
      <c r="C8" s="195"/>
      <c r="D8" s="172"/>
      <c r="E8" s="197"/>
      <c r="F8" s="195"/>
      <c r="G8" s="195"/>
      <c r="H8" s="195"/>
      <c r="I8" s="195"/>
      <c r="J8" s="195"/>
      <c r="K8" s="198"/>
      <c r="L8" s="161"/>
      <c r="M8" s="201"/>
      <c r="N8" s="199"/>
      <c r="O8" s="171"/>
      <c r="P8" s="171"/>
      <c r="Q8" s="206"/>
      <c r="R8" s="162" t="str">
        <f t="shared" ref="R8:R71" si="0">IF(O8="","",N8)</f>
        <v/>
      </c>
      <c r="S8" s="162" t="str">
        <f t="shared" ref="S8:S71" si="1">IF(P8="","",N8)</f>
        <v/>
      </c>
    </row>
    <row r="9" spans="2:19" s="164" customFormat="1" ht="20.25" customHeight="1" x14ac:dyDescent="0.2">
      <c r="B9" s="173">
        <v>3</v>
      </c>
      <c r="C9" s="195"/>
      <c r="D9" s="172"/>
      <c r="E9" s="197"/>
      <c r="F9" s="195"/>
      <c r="G9" s="195"/>
      <c r="H9" s="195"/>
      <c r="I9" s="195"/>
      <c r="J9" s="195"/>
      <c r="K9" s="198"/>
      <c r="L9" s="161"/>
      <c r="M9" s="201"/>
      <c r="N9" s="199"/>
      <c r="O9" s="171"/>
      <c r="P9" s="171"/>
      <c r="Q9" s="206"/>
      <c r="R9" s="162" t="str">
        <f t="shared" si="0"/>
        <v/>
      </c>
      <c r="S9" s="162" t="str">
        <f t="shared" si="1"/>
        <v/>
      </c>
    </row>
    <row r="10" spans="2:19" s="164" customFormat="1" ht="20.25" customHeight="1" x14ac:dyDescent="0.2">
      <c r="B10" s="173">
        <v>4</v>
      </c>
      <c r="C10" s="195"/>
      <c r="D10" s="172"/>
      <c r="E10" s="197"/>
      <c r="F10" s="195"/>
      <c r="G10" s="195"/>
      <c r="H10" s="195"/>
      <c r="I10" s="195"/>
      <c r="J10" s="195"/>
      <c r="K10" s="198"/>
      <c r="L10" s="161"/>
      <c r="M10" s="201"/>
      <c r="N10" s="199"/>
      <c r="O10" s="171"/>
      <c r="P10" s="171"/>
      <c r="Q10" s="206"/>
      <c r="R10" s="162" t="str">
        <f t="shared" si="0"/>
        <v/>
      </c>
      <c r="S10" s="162" t="str">
        <f t="shared" si="1"/>
        <v/>
      </c>
    </row>
    <row r="11" spans="2:19" s="164" customFormat="1" ht="20.25" customHeight="1" x14ac:dyDescent="0.2">
      <c r="B11" s="173">
        <v>5</v>
      </c>
      <c r="C11" s="195"/>
      <c r="D11" s="172"/>
      <c r="E11" s="197"/>
      <c r="F11" s="195"/>
      <c r="G11" s="195"/>
      <c r="H11" s="195"/>
      <c r="I11" s="195"/>
      <c r="J11" s="195"/>
      <c r="K11" s="198"/>
      <c r="L11" s="161"/>
      <c r="M11" s="201"/>
      <c r="N11" s="199"/>
      <c r="O11" s="171"/>
      <c r="P11" s="171"/>
      <c r="Q11" s="206"/>
      <c r="R11" s="162" t="str">
        <f t="shared" si="0"/>
        <v/>
      </c>
      <c r="S11" s="162" t="str">
        <f t="shared" si="1"/>
        <v/>
      </c>
    </row>
    <row r="12" spans="2:19" s="164" customFormat="1" ht="20.25" customHeight="1" x14ac:dyDescent="0.2">
      <c r="B12" s="173">
        <v>6</v>
      </c>
      <c r="C12" s="195"/>
      <c r="D12" s="172"/>
      <c r="E12" s="197"/>
      <c r="F12" s="195"/>
      <c r="G12" s="195"/>
      <c r="H12" s="195"/>
      <c r="I12" s="195"/>
      <c r="J12" s="195"/>
      <c r="K12" s="198"/>
      <c r="L12" s="161"/>
      <c r="M12" s="201"/>
      <c r="N12" s="199"/>
      <c r="O12" s="171"/>
      <c r="P12" s="171"/>
      <c r="Q12" s="206"/>
      <c r="R12" s="162" t="str">
        <f t="shared" si="0"/>
        <v/>
      </c>
      <c r="S12" s="162" t="str">
        <f t="shared" si="1"/>
        <v/>
      </c>
    </row>
    <row r="13" spans="2:19" s="164" customFormat="1" ht="20.25" customHeight="1" x14ac:dyDescent="0.2">
      <c r="B13" s="173">
        <v>7</v>
      </c>
      <c r="C13" s="195"/>
      <c r="D13" s="172"/>
      <c r="E13" s="197"/>
      <c r="F13" s="195"/>
      <c r="G13" s="195"/>
      <c r="H13" s="195"/>
      <c r="I13" s="195"/>
      <c r="J13" s="195"/>
      <c r="K13" s="198"/>
      <c r="L13" s="161"/>
      <c r="M13" s="201"/>
      <c r="N13" s="199"/>
      <c r="O13" s="171"/>
      <c r="P13" s="171"/>
      <c r="Q13" s="206"/>
      <c r="R13" s="162" t="str">
        <f t="shared" si="0"/>
        <v/>
      </c>
      <c r="S13" s="162" t="str">
        <f t="shared" si="1"/>
        <v/>
      </c>
    </row>
    <row r="14" spans="2:19" s="164" customFormat="1" ht="20.25" customHeight="1" x14ac:dyDescent="0.2">
      <c r="B14" s="173">
        <v>8</v>
      </c>
      <c r="C14" s="195"/>
      <c r="D14" s="172"/>
      <c r="E14" s="197"/>
      <c r="F14" s="195"/>
      <c r="G14" s="195"/>
      <c r="H14" s="195"/>
      <c r="I14" s="195"/>
      <c r="J14" s="195"/>
      <c r="K14" s="198"/>
      <c r="L14" s="161"/>
      <c r="M14" s="201"/>
      <c r="N14" s="199"/>
      <c r="O14" s="171"/>
      <c r="P14" s="171"/>
      <c r="Q14" s="206"/>
      <c r="R14" s="162" t="str">
        <f t="shared" si="0"/>
        <v/>
      </c>
      <c r="S14" s="162" t="str">
        <f t="shared" si="1"/>
        <v/>
      </c>
    </row>
    <row r="15" spans="2:19" s="164" customFormat="1" ht="20.25" customHeight="1" x14ac:dyDescent="0.2">
      <c r="B15" s="173">
        <v>9</v>
      </c>
      <c r="C15" s="195"/>
      <c r="D15" s="172"/>
      <c r="E15" s="197"/>
      <c r="F15" s="195"/>
      <c r="G15" s="195"/>
      <c r="H15" s="195"/>
      <c r="I15" s="195"/>
      <c r="J15" s="195"/>
      <c r="K15" s="198"/>
      <c r="L15" s="161"/>
      <c r="M15" s="201"/>
      <c r="N15" s="199"/>
      <c r="O15" s="171"/>
      <c r="P15" s="171"/>
      <c r="Q15" s="206"/>
      <c r="R15" s="162" t="str">
        <f t="shared" si="0"/>
        <v/>
      </c>
      <c r="S15" s="162" t="str">
        <f t="shared" si="1"/>
        <v/>
      </c>
    </row>
    <row r="16" spans="2:19" s="164" customFormat="1" ht="20.25" customHeight="1" x14ac:dyDescent="0.2">
      <c r="B16" s="173">
        <v>10</v>
      </c>
      <c r="C16" s="195"/>
      <c r="D16" s="172"/>
      <c r="E16" s="197"/>
      <c r="F16" s="195"/>
      <c r="G16" s="195"/>
      <c r="H16" s="195"/>
      <c r="I16" s="195"/>
      <c r="J16" s="195"/>
      <c r="K16" s="198"/>
      <c r="L16" s="161"/>
      <c r="M16" s="201"/>
      <c r="N16" s="199"/>
      <c r="O16" s="171"/>
      <c r="P16" s="171"/>
      <c r="Q16" s="206"/>
      <c r="R16" s="162" t="str">
        <f t="shared" si="0"/>
        <v/>
      </c>
      <c r="S16" s="162" t="str">
        <f t="shared" si="1"/>
        <v/>
      </c>
    </row>
    <row r="17" spans="2:19" s="164" customFormat="1" ht="20.25" customHeight="1" x14ac:dyDescent="0.2">
      <c r="B17" s="173">
        <v>11</v>
      </c>
      <c r="C17" s="195"/>
      <c r="D17" s="172"/>
      <c r="E17" s="197"/>
      <c r="F17" s="195"/>
      <c r="G17" s="195"/>
      <c r="H17" s="195"/>
      <c r="I17" s="195"/>
      <c r="J17" s="195"/>
      <c r="K17" s="198"/>
      <c r="L17" s="161"/>
      <c r="M17" s="201"/>
      <c r="N17" s="199"/>
      <c r="O17" s="171"/>
      <c r="P17" s="171"/>
      <c r="Q17" s="206"/>
      <c r="R17" s="162" t="str">
        <f t="shared" si="0"/>
        <v/>
      </c>
      <c r="S17" s="162" t="str">
        <f t="shared" si="1"/>
        <v/>
      </c>
    </row>
    <row r="18" spans="2:19" s="164" customFormat="1" ht="20.25" customHeight="1" x14ac:dyDescent="0.2">
      <c r="B18" s="173">
        <v>12</v>
      </c>
      <c r="C18" s="195"/>
      <c r="D18" s="172"/>
      <c r="E18" s="197"/>
      <c r="F18" s="195"/>
      <c r="G18" s="195"/>
      <c r="H18" s="195"/>
      <c r="I18" s="195"/>
      <c r="J18" s="195"/>
      <c r="K18" s="198"/>
      <c r="L18" s="161"/>
      <c r="M18" s="201"/>
      <c r="N18" s="199"/>
      <c r="O18" s="171"/>
      <c r="P18" s="171"/>
      <c r="Q18" s="206"/>
      <c r="R18" s="162" t="str">
        <f t="shared" si="0"/>
        <v/>
      </c>
      <c r="S18" s="162" t="str">
        <f t="shared" si="1"/>
        <v/>
      </c>
    </row>
    <row r="19" spans="2:19" s="164" customFormat="1" ht="20.25" customHeight="1" x14ac:dyDescent="0.2">
      <c r="B19" s="173">
        <v>13</v>
      </c>
      <c r="C19" s="195"/>
      <c r="D19" s="172"/>
      <c r="E19" s="197"/>
      <c r="F19" s="195"/>
      <c r="G19" s="195"/>
      <c r="H19" s="195"/>
      <c r="I19" s="195"/>
      <c r="J19" s="195"/>
      <c r="K19" s="198"/>
      <c r="L19" s="161"/>
      <c r="M19" s="201"/>
      <c r="N19" s="199"/>
      <c r="O19" s="171"/>
      <c r="P19" s="171"/>
      <c r="Q19" s="206"/>
      <c r="R19" s="162" t="str">
        <f t="shared" si="0"/>
        <v/>
      </c>
      <c r="S19" s="162" t="str">
        <f t="shared" si="1"/>
        <v/>
      </c>
    </row>
    <row r="20" spans="2:19" s="164" customFormat="1" ht="20.25" customHeight="1" x14ac:dyDescent="0.2">
      <c r="B20" s="173">
        <v>14</v>
      </c>
      <c r="C20" s="195"/>
      <c r="D20" s="172"/>
      <c r="E20" s="197"/>
      <c r="F20" s="195"/>
      <c r="G20" s="195"/>
      <c r="H20" s="195"/>
      <c r="I20" s="195"/>
      <c r="J20" s="195"/>
      <c r="K20" s="198"/>
      <c r="L20" s="161"/>
      <c r="M20" s="201"/>
      <c r="N20" s="199"/>
      <c r="O20" s="171"/>
      <c r="P20" s="171"/>
      <c r="Q20" s="206"/>
      <c r="R20" s="162" t="str">
        <f t="shared" si="0"/>
        <v/>
      </c>
      <c r="S20" s="162" t="str">
        <f t="shared" si="1"/>
        <v/>
      </c>
    </row>
    <row r="21" spans="2:19" s="164" customFormat="1" ht="20.25" customHeight="1" x14ac:dyDescent="0.2">
      <c r="B21" s="173">
        <v>15</v>
      </c>
      <c r="C21" s="195"/>
      <c r="D21" s="172"/>
      <c r="E21" s="197"/>
      <c r="F21" s="195"/>
      <c r="G21" s="195"/>
      <c r="H21" s="195"/>
      <c r="I21" s="195"/>
      <c r="J21" s="195"/>
      <c r="K21" s="198"/>
      <c r="L21" s="161"/>
      <c r="M21" s="201"/>
      <c r="N21" s="199"/>
      <c r="O21" s="171"/>
      <c r="P21" s="171"/>
      <c r="Q21" s="206"/>
      <c r="R21" s="162" t="str">
        <f t="shared" si="0"/>
        <v/>
      </c>
      <c r="S21" s="162" t="str">
        <f t="shared" si="1"/>
        <v/>
      </c>
    </row>
    <row r="22" spans="2:19" s="164" customFormat="1" ht="20.25" customHeight="1" x14ac:dyDescent="0.2">
      <c r="B22" s="173">
        <v>16</v>
      </c>
      <c r="C22" s="195"/>
      <c r="D22" s="172"/>
      <c r="E22" s="197"/>
      <c r="F22" s="195"/>
      <c r="G22" s="195"/>
      <c r="H22" s="195"/>
      <c r="I22" s="195"/>
      <c r="J22" s="195"/>
      <c r="K22" s="198"/>
      <c r="L22" s="161"/>
      <c r="M22" s="201"/>
      <c r="N22" s="199"/>
      <c r="O22" s="171"/>
      <c r="P22" s="171"/>
      <c r="Q22" s="206"/>
      <c r="R22" s="162" t="str">
        <f t="shared" si="0"/>
        <v/>
      </c>
      <c r="S22" s="162" t="str">
        <f t="shared" si="1"/>
        <v/>
      </c>
    </row>
    <row r="23" spans="2:19" s="164" customFormat="1" ht="20.25" customHeight="1" x14ac:dyDescent="0.2">
      <c r="B23" s="173">
        <v>17</v>
      </c>
      <c r="C23" s="195"/>
      <c r="D23" s="172"/>
      <c r="E23" s="197"/>
      <c r="F23" s="195"/>
      <c r="G23" s="195"/>
      <c r="H23" s="195"/>
      <c r="I23" s="195"/>
      <c r="J23" s="195"/>
      <c r="K23" s="198"/>
      <c r="L23" s="161"/>
      <c r="M23" s="201"/>
      <c r="N23" s="199"/>
      <c r="O23" s="171"/>
      <c r="P23" s="171"/>
      <c r="Q23" s="206"/>
      <c r="R23" s="162" t="str">
        <f t="shared" si="0"/>
        <v/>
      </c>
      <c r="S23" s="162" t="str">
        <f t="shared" si="1"/>
        <v/>
      </c>
    </row>
    <row r="24" spans="2:19" s="164" customFormat="1" ht="20.25" customHeight="1" x14ac:dyDescent="0.2">
      <c r="B24" s="173">
        <v>18</v>
      </c>
      <c r="C24" s="195"/>
      <c r="D24" s="172"/>
      <c r="E24" s="197"/>
      <c r="F24" s="195"/>
      <c r="G24" s="195"/>
      <c r="H24" s="195"/>
      <c r="I24" s="195"/>
      <c r="J24" s="195"/>
      <c r="K24" s="198"/>
      <c r="L24" s="161"/>
      <c r="M24" s="201"/>
      <c r="N24" s="199"/>
      <c r="O24" s="171"/>
      <c r="P24" s="171"/>
      <c r="Q24" s="206"/>
      <c r="R24" s="162" t="str">
        <f t="shared" si="0"/>
        <v/>
      </c>
      <c r="S24" s="162" t="str">
        <f t="shared" si="1"/>
        <v/>
      </c>
    </row>
    <row r="25" spans="2:19" s="164" customFormat="1" ht="20.25" customHeight="1" x14ac:dyDescent="0.2">
      <c r="B25" s="173">
        <v>19</v>
      </c>
      <c r="C25" s="195"/>
      <c r="D25" s="172"/>
      <c r="E25" s="197"/>
      <c r="F25" s="195"/>
      <c r="G25" s="195"/>
      <c r="H25" s="195"/>
      <c r="I25" s="195"/>
      <c r="J25" s="195"/>
      <c r="K25" s="198"/>
      <c r="L25" s="161"/>
      <c r="M25" s="201"/>
      <c r="N25" s="199"/>
      <c r="O25" s="171"/>
      <c r="P25" s="171"/>
      <c r="Q25" s="206"/>
      <c r="R25" s="162" t="str">
        <f t="shared" si="0"/>
        <v/>
      </c>
      <c r="S25" s="162" t="str">
        <f t="shared" si="1"/>
        <v/>
      </c>
    </row>
    <row r="26" spans="2:19" s="164" customFormat="1" ht="20.25" customHeight="1" x14ac:dyDescent="0.2">
      <c r="B26" s="173">
        <v>20</v>
      </c>
      <c r="C26" s="195"/>
      <c r="D26" s="172"/>
      <c r="E26" s="197"/>
      <c r="F26" s="195"/>
      <c r="G26" s="195"/>
      <c r="H26" s="195"/>
      <c r="I26" s="195"/>
      <c r="J26" s="195"/>
      <c r="K26" s="198"/>
      <c r="L26" s="161"/>
      <c r="M26" s="201"/>
      <c r="N26" s="199"/>
      <c r="O26" s="171"/>
      <c r="P26" s="171"/>
      <c r="Q26" s="206"/>
      <c r="R26" s="162" t="str">
        <f t="shared" si="0"/>
        <v/>
      </c>
      <c r="S26" s="162" t="str">
        <f t="shared" si="1"/>
        <v/>
      </c>
    </row>
    <row r="27" spans="2:19" s="164" customFormat="1" ht="20.25" customHeight="1" x14ac:dyDescent="0.2">
      <c r="B27" s="173">
        <v>21</v>
      </c>
      <c r="C27" s="195"/>
      <c r="D27" s="172"/>
      <c r="E27" s="197"/>
      <c r="F27" s="195"/>
      <c r="G27" s="195"/>
      <c r="H27" s="195"/>
      <c r="I27" s="195"/>
      <c r="J27" s="195"/>
      <c r="K27" s="198"/>
      <c r="L27" s="161"/>
      <c r="M27" s="201"/>
      <c r="N27" s="199"/>
      <c r="O27" s="171"/>
      <c r="P27" s="171"/>
      <c r="Q27" s="206"/>
      <c r="R27" s="162" t="str">
        <f t="shared" si="0"/>
        <v/>
      </c>
      <c r="S27" s="162" t="str">
        <f t="shared" si="1"/>
        <v/>
      </c>
    </row>
    <row r="28" spans="2:19" s="164" customFormat="1" ht="20.25" customHeight="1" x14ac:dyDescent="0.2">
      <c r="B28" s="173">
        <v>22</v>
      </c>
      <c r="C28" s="195"/>
      <c r="D28" s="172"/>
      <c r="E28" s="197"/>
      <c r="F28" s="195"/>
      <c r="G28" s="195"/>
      <c r="H28" s="195"/>
      <c r="I28" s="195"/>
      <c r="J28" s="195"/>
      <c r="K28" s="198"/>
      <c r="L28" s="161"/>
      <c r="M28" s="201"/>
      <c r="N28" s="199"/>
      <c r="O28" s="171"/>
      <c r="P28" s="171"/>
      <c r="Q28" s="206"/>
      <c r="R28" s="162" t="str">
        <f t="shared" si="0"/>
        <v/>
      </c>
      <c r="S28" s="162" t="str">
        <f t="shared" si="1"/>
        <v/>
      </c>
    </row>
    <row r="29" spans="2:19" s="164" customFormat="1" ht="20.25" customHeight="1" x14ac:dyDescent="0.2">
      <c r="B29" s="173">
        <v>23</v>
      </c>
      <c r="C29" s="195"/>
      <c r="D29" s="172"/>
      <c r="E29" s="197"/>
      <c r="F29" s="195"/>
      <c r="G29" s="195"/>
      <c r="H29" s="195"/>
      <c r="I29" s="195"/>
      <c r="J29" s="195"/>
      <c r="K29" s="198"/>
      <c r="L29" s="161"/>
      <c r="M29" s="201"/>
      <c r="N29" s="199"/>
      <c r="O29" s="171"/>
      <c r="P29" s="171"/>
      <c r="Q29" s="206"/>
      <c r="R29" s="162" t="str">
        <f t="shared" si="0"/>
        <v/>
      </c>
      <c r="S29" s="162" t="str">
        <f t="shared" si="1"/>
        <v/>
      </c>
    </row>
    <row r="30" spans="2:19" s="164" customFormat="1" ht="20.25" customHeight="1" x14ac:dyDescent="0.2">
      <c r="B30" s="173">
        <v>24</v>
      </c>
      <c r="C30" s="195"/>
      <c r="D30" s="172"/>
      <c r="E30" s="197"/>
      <c r="F30" s="195"/>
      <c r="G30" s="195"/>
      <c r="H30" s="195"/>
      <c r="I30" s="195"/>
      <c r="J30" s="195"/>
      <c r="K30" s="198"/>
      <c r="L30" s="161"/>
      <c r="M30" s="201"/>
      <c r="N30" s="199"/>
      <c r="O30" s="171"/>
      <c r="P30" s="171"/>
      <c r="Q30" s="206"/>
      <c r="R30" s="162" t="str">
        <f t="shared" si="0"/>
        <v/>
      </c>
      <c r="S30" s="162" t="str">
        <f t="shared" si="1"/>
        <v/>
      </c>
    </row>
    <row r="31" spans="2:19" s="164" customFormat="1" ht="20.25" customHeight="1" x14ac:dyDescent="0.2">
      <c r="B31" s="173">
        <v>25</v>
      </c>
      <c r="C31" s="195"/>
      <c r="D31" s="172"/>
      <c r="E31" s="197"/>
      <c r="F31" s="195"/>
      <c r="G31" s="195"/>
      <c r="H31" s="195"/>
      <c r="I31" s="195"/>
      <c r="J31" s="195"/>
      <c r="K31" s="198"/>
      <c r="L31" s="161"/>
      <c r="M31" s="201"/>
      <c r="N31" s="199"/>
      <c r="O31" s="171"/>
      <c r="P31" s="171"/>
      <c r="Q31" s="206"/>
      <c r="R31" s="162" t="str">
        <f t="shared" si="0"/>
        <v/>
      </c>
      <c r="S31" s="162" t="str">
        <f t="shared" si="1"/>
        <v/>
      </c>
    </row>
    <row r="32" spans="2:19" s="164" customFormat="1" ht="20.25" customHeight="1" x14ac:dyDescent="0.2">
      <c r="B32" s="173">
        <v>26</v>
      </c>
      <c r="C32" s="195"/>
      <c r="D32" s="172"/>
      <c r="E32" s="197"/>
      <c r="F32" s="195"/>
      <c r="G32" s="195"/>
      <c r="H32" s="195"/>
      <c r="I32" s="195"/>
      <c r="J32" s="195"/>
      <c r="K32" s="198"/>
      <c r="L32" s="161"/>
      <c r="M32" s="201"/>
      <c r="N32" s="199"/>
      <c r="O32" s="171"/>
      <c r="P32" s="171"/>
      <c r="Q32" s="206"/>
      <c r="R32" s="162" t="str">
        <f t="shared" si="0"/>
        <v/>
      </c>
      <c r="S32" s="162" t="str">
        <f t="shared" si="1"/>
        <v/>
      </c>
    </row>
    <row r="33" spans="2:19" s="164" customFormat="1" ht="20.25" customHeight="1" x14ac:dyDescent="0.2">
      <c r="B33" s="173">
        <v>27</v>
      </c>
      <c r="C33" s="195"/>
      <c r="D33" s="172"/>
      <c r="E33" s="197"/>
      <c r="F33" s="195"/>
      <c r="G33" s="195"/>
      <c r="H33" s="195"/>
      <c r="I33" s="195"/>
      <c r="J33" s="195"/>
      <c r="K33" s="198"/>
      <c r="L33" s="161"/>
      <c r="M33" s="201"/>
      <c r="N33" s="199"/>
      <c r="O33" s="171"/>
      <c r="P33" s="171"/>
      <c r="Q33" s="206"/>
      <c r="R33" s="162" t="str">
        <f t="shared" si="0"/>
        <v/>
      </c>
      <c r="S33" s="162" t="str">
        <f t="shared" si="1"/>
        <v/>
      </c>
    </row>
    <row r="34" spans="2:19" s="164" customFormat="1" ht="20.25" customHeight="1" x14ac:dyDescent="0.2">
      <c r="B34" s="173">
        <v>28</v>
      </c>
      <c r="C34" s="195"/>
      <c r="D34" s="172"/>
      <c r="E34" s="197"/>
      <c r="F34" s="195"/>
      <c r="G34" s="195"/>
      <c r="H34" s="195"/>
      <c r="I34" s="195"/>
      <c r="J34" s="195"/>
      <c r="K34" s="198"/>
      <c r="L34" s="161"/>
      <c r="M34" s="201"/>
      <c r="N34" s="199"/>
      <c r="O34" s="171"/>
      <c r="P34" s="171"/>
      <c r="Q34" s="206"/>
      <c r="R34" s="162" t="str">
        <f t="shared" si="0"/>
        <v/>
      </c>
      <c r="S34" s="162" t="str">
        <f t="shared" si="1"/>
        <v/>
      </c>
    </row>
    <row r="35" spans="2:19" s="164" customFormat="1" ht="20.25" customHeight="1" x14ac:dyDescent="0.2">
      <c r="B35" s="173">
        <v>29</v>
      </c>
      <c r="C35" s="195"/>
      <c r="D35" s="172"/>
      <c r="E35" s="197"/>
      <c r="F35" s="195"/>
      <c r="G35" s="195"/>
      <c r="H35" s="195"/>
      <c r="I35" s="195"/>
      <c r="J35" s="195"/>
      <c r="K35" s="198"/>
      <c r="L35" s="161"/>
      <c r="M35" s="201"/>
      <c r="N35" s="199"/>
      <c r="O35" s="171"/>
      <c r="P35" s="171"/>
      <c r="Q35" s="206"/>
      <c r="R35" s="162" t="str">
        <f t="shared" si="0"/>
        <v/>
      </c>
      <c r="S35" s="162" t="str">
        <f t="shared" si="1"/>
        <v/>
      </c>
    </row>
    <row r="36" spans="2:19" s="164" customFormat="1" ht="20.25" customHeight="1" x14ac:dyDescent="0.2">
      <c r="B36" s="173">
        <v>30</v>
      </c>
      <c r="C36" s="195"/>
      <c r="D36" s="172"/>
      <c r="E36" s="197"/>
      <c r="F36" s="195"/>
      <c r="G36" s="195"/>
      <c r="H36" s="195"/>
      <c r="I36" s="195"/>
      <c r="J36" s="195"/>
      <c r="K36" s="198"/>
      <c r="L36" s="161"/>
      <c r="M36" s="201"/>
      <c r="N36" s="199"/>
      <c r="O36" s="171"/>
      <c r="P36" s="171"/>
      <c r="Q36" s="206"/>
      <c r="R36" s="162" t="str">
        <f t="shared" si="0"/>
        <v/>
      </c>
      <c r="S36" s="162" t="str">
        <f t="shared" si="1"/>
        <v/>
      </c>
    </row>
    <row r="37" spans="2:19" s="164" customFormat="1" ht="20.25" customHeight="1" x14ac:dyDescent="0.2">
      <c r="B37" s="173">
        <v>31</v>
      </c>
      <c r="C37" s="195"/>
      <c r="D37" s="172"/>
      <c r="E37" s="197"/>
      <c r="F37" s="195"/>
      <c r="G37" s="195"/>
      <c r="H37" s="195"/>
      <c r="I37" s="195"/>
      <c r="J37" s="195"/>
      <c r="K37" s="198"/>
      <c r="L37" s="161"/>
      <c r="M37" s="201"/>
      <c r="N37" s="199"/>
      <c r="O37" s="171"/>
      <c r="P37" s="171"/>
      <c r="Q37" s="206"/>
      <c r="R37" s="162" t="str">
        <f t="shared" si="0"/>
        <v/>
      </c>
      <c r="S37" s="162" t="str">
        <f t="shared" si="1"/>
        <v/>
      </c>
    </row>
    <row r="38" spans="2:19" s="164" customFormat="1" ht="20.25" customHeight="1" x14ac:dyDescent="0.2">
      <c r="B38" s="173">
        <v>32</v>
      </c>
      <c r="C38" s="195"/>
      <c r="D38" s="172"/>
      <c r="E38" s="197"/>
      <c r="F38" s="195"/>
      <c r="G38" s="195"/>
      <c r="H38" s="195"/>
      <c r="I38" s="195"/>
      <c r="J38" s="195"/>
      <c r="K38" s="198"/>
      <c r="L38" s="161"/>
      <c r="M38" s="201"/>
      <c r="N38" s="199"/>
      <c r="O38" s="171"/>
      <c r="P38" s="171"/>
      <c r="Q38" s="206"/>
      <c r="R38" s="162" t="str">
        <f t="shared" si="0"/>
        <v/>
      </c>
      <c r="S38" s="162" t="str">
        <f t="shared" si="1"/>
        <v/>
      </c>
    </row>
    <row r="39" spans="2:19" s="164" customFormat="1" ht="20.25" customHeight="1" x14ac:dyDescent="0.2">
      <c r="B39" s="173">
        <v>33</v>
      </c>
      <c r="C39" s="195"/>
      <c r="D39" s="172"/>
      <c r="E39" s="197"/>
      <c r="F39" s="195"/>
      <c r="G39" s="195"/>
      <c r="H39" s="195"/>
      <c r="I39" s="195"/>
      <c r="J39" s="195"/>
      <c r="K39" s="198"/>
      <c r="L39" s="161"/>
      <c r="M39" s="201"/>
      <c r="N39" s="199"/>
      <c r="O39" s="171"/>
      <c r="P39" s="171"/>
      <c r="Q39" s="206"/>
      <c r="R39" s="162" t="str">
        <f t="shared" si="0"/>
        <v/>
      </c>
      <c r="S39" s="162" t="str">
        <f t="shared" si="1"/>
        <v/>
      </c>
    </row>
    <row r="40" spans="2:19" s="164" customFormat="1" ht="20.25" customHeight="1" x14ac:dyDescent="0.2">
      <c r="B40" s="173">
        <v>34</v>
      </c>
      <c r="C40" s="195"/>
      <c r="D40" s="172"/>
      <c r="E40" s="197"/>
      <c r="F40" s="195"/>
      <c r="G40" s="195"/>
      <c r="H40" s="195"/>
      <c r="I40" s="195"/>
      <c r="J40" s="195"/>
      <c r="K40" s="198"/>
      <c r="L40" s="161"/>
      <c r="M40" s="201"/>
      <c r="N40" s="199"/>
      <c r="O40" s="171"/>
      <c r="P40" s="171"/>
      <c r="Q40" s="206"/>
      <c r="R40" s="162" t="str">
        <f t="shared" si="0"/>
        <v/>
      </c>
      <c r="S40" s="162" t="str">
        <f t="shared" si="1"/>
        <v/>
      </c>
    </row>
    <row r="41" spans="2:19" s="164" customFormat="1" ht="20.25" customHeight="1" x14ac:dyDescent="0.2">
      <c r="B41" s="173">
        <v>35</v>
      </c>
      <c r="C41" s="195"/>
      <c r="D41" s="172"/>
      <c r="E41" s="197"/>
      <c r="F41" s="195"/>
      <c r="G41" s="195"/>
      <c r="H41" s="195"/>
      <c r="I41" s="195"/>
      <c r="J41" s="195"/>
      <c r="K41" s="198"/>
      <c r="L41" s="161"/>
      <c r="M41" s="201"/>
      <c r="N41" s="199"/>
      <c r="O41" s="171"/>
      <c r="P41" s="171"/>
      <c r="Q41" s="206"/>
      <c r="R41" s="162" t="str">
        <f t="shared" si="0"/>
        <v/>
      </c>
      <c r="S41" s="162" t="str">
        <f t="shared" si="1"/>
        <v/>
      </c>
    </row>
    <row r="42" spans="2:19" ht="20.25" customHeight="1" x14ac:dyDescent="0.2">
      <c r="B42" s="173">
        <v>36</v>
      </c>
      <c r="C42" s="195"/>
      <c r="D42" s="172"/>
      <c r="E42" s="197"/>
      <c r="F42" s="195"/>
      <c r="G42" s="195"/>
      <c r="H42" s="195"/>
      <c r="I42" s="195"/>
      <c r="J42" s="195"/>
      <c r="K42" s="198"/>
      <c r="L42" s="161"/>
      <c r="M42" s="201"/>
      <c r="N42" s="199"/>
      <c r="O42" s="171"/>
      <c r="P42" s="171"/>
      <c r="R42" s="162" t="str">
        <f t="shared" si="0"/>
        <v/>
      </c>
      <c r="S42" s="162" t="str">
        <f t="shared" si="1"/>
        <v/>
      </c>
    </row>
    <row r="43" spans="2:19" ht="20.25" customHeight="1" x14ac:dyDescent="0.2">
      <c r="B43" s="173">
        <v>37</v>
      </c>
      <c r="C43" s="195"/>
      <c r="D43" s="172"/>
      <c r="E43" s="197"/>
      <c r="F43" s="195"/>
      <c r="G43" s="195"/>
      <c r="H43" s="195"/>
      <c r="I43" s="195"/>
      <c r="J43" s="195"/>
      <c r="K43" s="198"/>
      <c r="L43" s="161"/>
      <c r="M43" s="201"/>
      <c r="N43" s="199"/>
      <c r="O43" s="171"/>
      <c r="P43" s="171"/>
      <c r="R43" s="162" t="str">
        <f t="shared" si="0"/>
        <v/>
      </c>
      <c r="S43" s="162" t="str">
        <f t="shared" si="1"/>
        <v/>
      </c>
    </row>
    <row r="44" spans="2:19" ht="20.25" customHeight="1" x14ac:dyDescent="0.2">
      <c r="B44" s="173">
        <v>38</v>
      </c>
      <c r="C44" s="195"/>
      <c r="D44" s="172"/>
      <c r="E44" s="197"/>
      <c r="F44" s="195"/>
      <c r="G44" s="195"/>
      <c r="H44" s="195"/>
      <c r="I44" s="195"/>
      <c r="J44" s="195"/>
      <c r="K44" s="198"/>
      <c r="L44" s="161"/>
      <c r="M44" s="201"/>
      <c r="N44" s="199"/>
      <c r="O44" s="171"/>
      <c r="P44" s="171"/>
      <c r="R44" s="162" t="str">
        <f t="shared" si="0"/>
        <v/>
      </c>
      <c r="S44" s="162" t="str">
        <f t="shared" si="1"/>
        <v/>
      </c>
    </row>
    <row r="45" spans="2:19" ht="20.25" customHeight="1" x14ac:dyDescent="0.2">
      <c r="B45" s="173">
        <v>39</v>
      </c>
      <c r="C45" s="195"/>
      <c r="D45" s="172"/>
      <c r="E45" s="197"/>
      <c r="F45" s="195"/>
      <c r="G45" s="195"/>
      <c r="H45" s="195"/>
      <c r="I45" s="195"/>
      <c r="J45" s="195"/>
      <c r="K45" s="198"/>
      <c r="L45" s="161"/>
      <c r="M45" s="201"/>
      <c r="N45" s="199"/>
      <c r="O45" s="171"/>
      <c r="P45" s="171"/>
      <c r="R45" s="162" t="str">
        <f t="shared" si="0"/>
        <v/>
      </c>
      <c r="S45" s="162" t="str">
        <f t="shared" si="1"/>
        <v/>
      </c>
    </row>
    <row r="46" spans="2:19" ht="20.25" customHeight="1" x14ac:dyDescent="0.2">
      <c r="B46" s="173">
        <v>40</v>
      </c>
      <c r="C46" s="195"/>
      <c r="D46" s="172"/>
      <c r="E46" s="197"/>
      <c r="F46" s="195"/>
      <c r="G46" s="195"/>
      <c r="H46" s="195"/>
      <c r="I46" s="195"/>
      <c r="J46" s="195"/>
      <c r="K46" s="198"/>
      <c r="L46" s="161"/>
      <c r="M46" s="201"/>
      <c r="N46" s="199"/>
      <c r="O46" s="171"/>
      <c r="P46" s="171"/>
      <c r="R46" s="162" t="str">
        <f t="shared" si="0"/>
        <v/>
      </c>
      <c r="S46" s="162" t="str">
        <f t="shared" si="1"/>
        <v/>
      </c>
    </row>
    <row r="47" spans="2:19" ht="20.25" customHeight="1" x14ac:dyDescent="0.2">
      <c r="B47" s="173">
        <v>41</v>
      </c>
      <c r="C47" s="195"/>
      <c r="D47" s="172"/>
      <c r="E47" s="197"/>
      <c r="F47" s="195"/>
      <c r="G47" s="195"/>
      <c r="H47" s="195"/>
      <c r="I47" s="195"/>
      <c r="J47" s="195"/>
      <c r="K47" s="198"/>
      <c r="L47" s="161"/>
      <c r="M47" s="201"/>
      <c r="N47" s="199"/>
      <c r="O47" s="171"/>
      <c r="P47" s="171"/>
      <c r="R47" s="162" t="str">
        <f t="shared" si="0"/>
        <v/>
      </c>
      <c r="S47" s="162" t="str">
        <f t="shared" si="1"/>
        <v/>
      </c>
    </row>
    <row r="48" spans="2:19" ht="20.25" customHeight="1" x14ac:dyDescent="0.2">
      <c r="B48" s="173">
        <v>42</v>
      </c>
      <c r="C48" s="195"/>
      <c r="D48" s="172"/>
      <c r="E48" s="197"/>
      <c r="F48" s="195"/>
      <c r="G48" s="195"/>
      <c r="H48" s="195"/>
      <c r="I48" s="195"/>
      <c r="J48" s="195"/>
      <c r="K48" s="198"/>
      <c r="L48" s="161"/>
      <c r="M48" s="201"/>
      <c r="N48" s="199"/>
      <c r="O48" s="171"/>
      <c r="P48" s="171"/>
      <c r="R48" s="162" t="str">
        <f t="shared" si="0"/>
        <v/>
      </c>
      <c r="S48" s="162" t="str">
        <f t="shared" si="1"/>
        <v/>
      </c>
    </row>
    <row r="49" spans="2:19" ht="20.25" customHeight="1" x14ac:dyDescent="0.2">
      <c r="B49" s="173">
        <v>43</v>
      </c>
      <c r="C49" s="195"/>
      <c r="D49" s="172"/>
      <c r="E49" s="197"/>
      <c r="F49" s="195"/>
      <c r="G49" s="195"/>
      <c r="H49" s="195"/>
      <c r="I49" s="195"/>
      <c r="J49" s="195"/>
      <c r="K49" s="198"/>
      <c r="L49" s="161"/>
      <c r="M49" s="201"/>
      <c r="N49" s="199"/>
      <c r="O49" s="171"/>
      <c r="P49" s="171"/>
      <c r="R49" s="162" t="str">
        <f t="shared" si="0"/>
        <v/>
      </c>
      <c r="S49" s="162" t="str">
        <f t="shared" si="1"/>
        <v/>
      </c>
    </row>
    <row r="50" spans="2:19" ht="20.25" customHeight="1" x14ac:dyDescent="0.2">
      <c r="B50" s="173">
        <v>44</v>
      </c>
      <c r="C50" s="195"/>
      <c r="D50" s="172"/>
      <c r="E50" s="197"/>
      <c r="F50" s="195"/>
      <c r="G50" s="195"/>
      <c r="H50" s="195"/>
      <c r="I50" s="195"/>
      <c r="J50" s="195"/>
      <c r="K50" s="198"/>
      <c r="L50" s="161"/>
      <c r="M50" s="201"/>
      <c r="N50" s="199"/>
      <c r="O50" s="171"/>
      <c r="P50" s="171"/>
      <c r="R50" s="162" t="str">
        <f t="shared" si="0"/>
        <v/>
      </c>
      <c r="S50" s="162" t="str">
        <f t="shared" si="1"/>
        <v/>
      </c>
    </row>
    <row r="51" spans="2:19" ht="20.25" customHeight="1" x14ac:dyDescent="0.2">
      <c r="B51" s="173">
        <v>45</v>
      </c>
      <c r="C51" s="195"/>
      <c r="D51" s="172"/>
      <c r="E51" s="197"/>
      <c r="F51" s="195"/>
      <c r="G51" s="195"/>
      <c r="H51" s="195"/>
      <c r="I51" s="195"/>
      <c r="J51" s="195"/>
      <c r="K51" s="198"/>
      <c r="L51" s="161"/>
      <c r="M51" s="201"/>
      <c r="N51" s="199"/>
      <c r="O51" s="171"/>
      <c r="P51" s="171"/>
      <c r="R51" s="162" t="str">
        <f t="shared" si="0"/>
        <v/>
      </c>
      <c r="S51" s="162" t="str">
        <f t="shared" si="1"/>
        <v/>
      </c>
    </row>
    <row r="52" spans="2:19" ht="20.25" customHeight="1" x14ac:dyDescent="0.2">
      <c r="B52" s="173">
        <v>46</v>
      </c>
      <c r="C52" s="195"/>
      <c r="D52" s="172"/>
      <c r="E52" s="197"/>
      <c r="F52" s="195"/>
      <c r="G52" s="195"/>
      <c r="H52" s="195"/>
      <c r="I52" s="195"/>
      <c r="J52" s="195"/>
      <c r="K52" s="198"/>
      <c r="L52" s="161"/>
      <c r="M52" s="201"/>
      <c r="N52" s="199"/>
      <c r="O52" s="171"/>
      <c r="P52" s="171"/>
      <c r="R52" s="162" t="str">
        <f t="shared" si="0"/>
        <v/>
      </c>
      <c r="S52" s="162" t="str">
        <f t="shared" si="1"/>
        <v/>
      </c>
    </row>
    <row r="53" spans="2:19" ht="20.25" customHeight="1" x14ac:dyDescent="0.2">
      <c r="B53" s="173">
        <v>47</v>
      </c>
      <c r="C53" s="195"/>
      <c r="D53" s="172"/>
      <c r="E53" s="197"/>
      <c r="F53" s="195"/>
      <c r="G53" s="195"/>
      <c r="H53" s="195"/>
      <c r="I53" s="195"/>
      <c r="J53" s="195"/>
      <c r="K53" s="198"/>
      <c r="L53" s="161"/>
      <c r="M53" s="201"/>
      <c r="N53" s="199"/>
      <c r="O53" s="171"/>
      <c r="P53" s="171"/>
      <c r="R53" s="162" t="str">
        <f t="shared" si="0"/>
        <v/>
      </c>
      <c r="S53" s="162" t="str">
        <f t="shared" si="1"/>
        <v/>
      </c>
    </row>
    <row r="54" spans="2:19" ht="20.25" customHeight="1" x14ac:dyDescent="0.2">
      <c r="B54" s="173">
        <v>48</v>
      </c>
      <c r="C54" s="195"/>
      <c r="D54" s="172"/>
      <c r="E54" s="197"/>
      <c r="F54" s="195"/>
      <c r="G54" s="195"/>
      <c r="H54" s="195"/>
      <c r="I54" s="195"/>
      <c r="J54" s="195"/>
      <c r="K54" s="198"/>
      <c r="L54" s="161"/>
      <c r="M54" s="201"/>
      <c r="N54" s="199"/>
      <c r="O54" s="171"/>
      <c r="P54" s="171"/>
      <c r="R54" s="162" t="str">
        <f t="shared" si="0"/>
        <v/>
      </c>
      <c r="S54" s="162" t="str">
        <f t="shared" si="1"/>
        <v/>
      </c>
    </row>
    <row r="55" spans="2:19" ht="20.25" customHeight="1" x14ac:dyDescent="0.2">
      <c r="B55" s="173">
        <v>49</v>
      </c>
      <c r="C55" s="195"/>
      <c r="D55" s="172"/>
      <c r="E55" s="197"/>
      <c r="F55" s="195"/>
      <c r="G55" s="195"/>
      <c r="H55" s="195"/>
      <c r="I55" s="195"/>
      <c r="J55" s="195"/>
      <c r="K55" s="198"/>
      <c r="L55" s="161"/>
      <c r="M55" s="201"/>
      <c r="N55" s="199"/>
      <c r="O55" s="171"/>
      <c r="P55" s="171"/>
      <c r="R55" s="162" t="str">
        <f t="shared" si="0"/>
        <v/>
      </c>
      <c r="S55" s="162" t="str">
        <f t="shared" si="1"/>
        <v/>
      </c>
    </row>
    <row r="56" spans="2:19" ht="20.25" customHeight="1" x14ac:dyDescent="0.2">
      <c r="B56" s="173">
        <v>50</v>
      </c>
      <c r="C56" s="195"/>
      <c r="D56" s="172"/>
      <c r="E56" s="197"/>
      <c r="F56" s="195"/>
      <c r="G56" s="195"/>
      <c r="H56" s="195"/>
      <c r="I56" s="195"/>
      <c r="J56" s="195"/>
      <c r="K56" s="198"/>
      <c r="L56" s="161"/>
      <c r="M56" s="201"/>
      <c r="N56" s="199"/>
      <c r="O56" s="171"/>
      <c r="P56" s="171"/>
      <c r="R56" s="162" t="str">
        <f t="shared" si="0"/>
        <v/>
      </c>
      <c r="S56" s="162" t="str">
        <f t="shared" si="1"/>
        <v/>
      </c>
    </row>
    <row r="57" spans="2:19" ht="20.25" customHeight="1" x14ac:dyDescent="0.2">
      <c r="B57" s="173">
        <v>51</v>
      </c>
      <c r="C57" s="195"/>
      <c r="D57" s="172"/>
      <c r="E57" s="197"/>
      <c r="F57" s="195"/>
      <c r="G57" s="195"/>
      <c r="H57" s="195"/>
      <c r="I57" s="195"/>
      <c r="J57" s="195"/>
      <c r="K57" s="198"/>
      <c r="L57" s="161"/>
      <c r="M57" s="201"/>
      <c r="N57" s="199"/>
      <c r="O57" s="171"/>
      <c r="P57" s="171"/>
      <c r="R57" s="162" t="str">
        <f t="shared" si="0"/>
        <v/>
      </c>
      <c r="S57" s="162" t="str">
        <f t="shared" si="1"/>
        <v/>
      </c>
    </row>
    <row r="58" spans="2:19" ht="20.25" customHeight="1" x14ac:dyDescent="0.2">
      <c r="B58" s="173">
        <v>52</v>
      </c>
      <c r="C58" s="195"/>
      <c r="D58" s="172"/>
      <c r="E58" s="197"/>
      <c r="F58" s="195"/>
      <c r="G58" s="195"/>
      <c r="H58" s="195"/>
      <c r="I58" s="195"/>
      <c r="J58" s="195"/>
      <c r="K58" s="198"/>
      <c r="L58" s="161"/>
      <c r="M58" s="201"/>
      <c r="N58" s="199"/>
      <c r="O58" s="171"/>
      <c r="P58" s="171"/>
      <c r="R58" s="162" t="str">
        <f t="shared" si="0"/>
        <v/>
      </c>
      <c r="S58" s="162" t="str">
        <f t="shared" si="1"/>
        <v/>
      </c>
    </row>
    <row r="59" spans="2:19" ht="20.25" customHeight="1" x14ac:dyDescent="0.2">
      <c r="B59" s="173">
        <v>53</v>
      </c>
      <c r="C59" s="195"/>
      <c r="D59" s="172"/>
      <c r="E59" s="197"/>
      <c r="F59" s="195"/>
      <c r="G59" s="195"/>
      <c r="H59" s="195"/>
      <c r="I59" s="195"/>
      <c r="J59" s="195"/>
      <c r="K59" s="198"/>
      <c r="L59" s="161"/>
      <c r="M59" s="201"/>
      <c r="N59" s="199"/>
      <c r="O59" s="171"/>
      <c r="P59" s="171"/>
      <c r="R59" s="162" t="str">
        <f t="shared" si="0"/>
        <v/>
      </c>
      <c r="S59" s="162" t="str">
        <f t="shared" si="1"/>
        <v/>
      </c>
    </row>
    <row r="60" spans="2:19" ht="20.25" customHeight="1" x14ac:dyDescent="0.2">
      <c r="B60" s="173">
        <v>54</v>
      </c>
      <c r="C60" s="195"/>
      <c r="D60" s="172"/>
      <c r="E60" s="197"/>
      <c r="F60" s="195"/>
      <c r="G60" s="195"/>
      <c r="H60" s="195"/>
      <c r="I60" s="195"/>
      <c r="J60" s="195"/>
      <c r="K60" s="198"/>
      <c r="L60" s="161"/>
      <c r="M60" s="201"/>
      <c r="N60" s="199"/>
      <c r="O60" s="171"/>
      <c r="P60" s="171"/>
      <c r="R60" s="162" t="str">
        <f t="shared" si="0"/>
        <v/>
      </c>
      <c r="S60" s="162" t="str">
        <f t="shared" si="1"/>
        <v/>
      </c>
    </row>
    <row r="61" spans="2:19" ht="20.25" customHeight="1" x14ac:dyDescent="0.2">
      <c r="B61" s="173">
        <v>55</v>
      </c>
      <c r="C61" s="195"/>
      <c r="D61" s="172"/>
      <c r="E61" s="197"/>
      <c r="F61" s="195"/>
      <c r="G61" s="195"/>
      <c r="H61" s="195"/>
      <c r="I61" s="195"/>
      <c r="J61" s="195"/>
      <c r="K61" s="198"/>
      <c r="L61" s="161"/>
      <c r="M61" s="201"/>
      <c r="N61" s="199"/>
      <c r="O61" s="171"/>
      <c r="P61" s="171"/>
      <c r="R61" s="162" t="str">
        <f t="shared" si="0"/>
        <v/>
      </c>
      <c r="S61" s="162" t="str">
        <f t="shared" si="1"/>
        <v/>
      </c>
    </row>
    <row r="62" spans="2:19" ht="20.25" customHeight="1" x14ac:dyDescent="0.2">
      <c r="B62" s="173">
        <v>56</v>
      </c>
      <c r="C62" s="195"/>
      <c r="D62" s="172"/>
      <c r="E62" s="197"/>
      <c r="F62" s="195"/>
      <c r="G62" s="195"/>
      <c r="H62" s="195"/>
      <c r="I62" s="195"/>
      <c r="J62" s="195"/>
      <c r="K62" s="198"/>
      <c r="L62" s="161"/>
      <c r="M62" s="201"/>
      <c r="N62" s="199"/>
      <c r="O62" s="171"/>
      <c r="P62" s="171"/>
      <c r="R62" s="162" t="str">
        <f t="shared" si="0"/>
        <v/>
      </c>
      <c r="S62" s="162" t="str">
        <f t="shared" si="1"/>
        <v/>
      </c>
    </row>
    <row r="63" spans="2:19" ht="20.25" customHeight="1" x14ac:dyDescent="0.2">
      <c r="B63" s="173">
        <v>57</v>
      </c>
      <c r="C63" s="195"/>
      <c r="D63" s="172"/>
      <c r="E63" s="197"/>
      <c r="F63" s="195"/>
      <c r="G63" s="195"/>
      <c r="H63" s="195"/>
      <c r="I63" s="195"/>
      <c r="J63" s="195"/>
      <c r="K63" s="198"/>
      <c r="L63" s="161"/>
      <c r="M63" s="201"/>
      <c r="N63" s="199"/>
      <c r="O63" s="171"/>
      <c r="P63" s="171"/>
      <c r="R63" s="162" t="str">
        <f t="shared" si="0"/>
        <v/>
      </c>
      <c r="S63" s="162" t="str">
        <f t="shared" si="1"/>
        <v/>
      </c>
    </row>
    <row r="64" spans="2:19" ht="20.25" customHeight="1" x14ac:dyDescent="0.2">
      <c r="B64" s="173">
        <v>58</v>
      </c>
      <c r="C64" s="195"/>
      <c r="D64" s="172"/>
      <c r="E64" s="197"/>
      <c r="F64" s="195"/>
      <c r="G64" s="195"/>
      <c r="H64" s="195"/>
      <c r="I64" s="195"/>
      <c r="J64" s="195"/>
      <c r="K64" s="198"/>
      <c r="L64" s="161"/>
      <c r="M64" s="201"/>
      <c r="N64" s="199"/>
      <c r="O64" s="171"/>
      <c r="P64" s="171"/>
      <c r="R64" s="162" t="str">
        <f t="shared" si="0"/>
        <v/>
      </c>
      <c r="S64" s="162" t="str">
        <f t="shared" si="1"/>
        <v/>
      </c>
    </row>
    <row r="65" spans="2:19" ht="20.25" customHeight="1" x14ac:dyDescent="0.2">
      <c r="B65" s="173">
        <v>59</v>
      </c>
      <c r="C65" s="195"/>
      <c r="D65" s="172"/>
      <c r="E65" s="197"/>
      <c r="F65" s="195"/>
      <c r="G65" s="195"/>
      <c r="H65" s="195"/>
      <c r="I65" s="195"/>
      <c r="J65" s="195"/>
      <c r="K65" s="198"/>
      <c r="L65" s="161"/>
      <c r="M65" s="201"/>
      <c r="N65" s="199"/>
      <c r="O65" s="171"/>
      <c r="P65" s="171"/>
      <c r="R65" s="162" t="str">
        <f t="shared" si="0"/>
        <v/>
      </c>
      <c r="S65" s="162" t="str">
        <f t="shared" si="1"/>
        <v/>
      </c>
    </row>
    <row r="66" spans="2:19" ht="20.25" customHeight="1" x14ac:dyDescent="0.2">
      <c r="B66" s="173">
        <v>60</v>
      </c>
      <c r="C66" s="195"/>
      <c r="D66" s="172"/>
      <c r="E66" s="197"/>
      <c r="F66" s="195"/>
      <c r="G66" s="195"/>
      <c r="H66" s="195"/>
      <c r="I66" s="195"/>
      <c r="J66" s="195"/>
      <c r="K66" s="198"/>
      <c r="L66" s="161"/>
      <c r="M66" s="201"/>
      <c r="N66" s="199"/>
      <c r="O66" s="171"/>
      <c r="P66" s="171"/>
      <c r="R66" s="162" t="str">
        <f t="shared" si="0"/>
        <v/>
      </c>
      <c r="S66" s="162" t="str">
        <f t="shared" si="1"/>
        <v/>
      </c>
    </row>
    <row r="67" spans="2:19" ht="20.25" customHeight="1" x14ac:dyDescent="0.2">
      <c r="B67" s="173">
        <v>61</v>
      </c>
      <c r="C67" s="195"/>
      <c r="D67" s="172"/>
      <c r="E67" s="197"/>
      <c r="F67" s="195"/>
      <c r="G67" s="195"/>
      <c r="H67" s="195"/>
      <c r="I67" s="195"/>
      <c r="J67" s="195"/>
      <c r="K67" s="198"/>
      <c r="L67" s="161"/>
      <c r="M67" s="201"/>
      <c r="N67" s="199"/>
      <c r="O67" s="171"/>
      <c r="P67" s="171"/>
      <c r="R67" s="162" t="str">
        <f t="shared" si="0"/>
        <v/>
      </c>
      <c r="S67" s="162" t="str">
        <f t="shared" si="1"/>
        <v/>
      </c>
    </row>
    <row r="68" spans="2:19" ht="20.25" customHeight="1" x14ac:dyDescent="0.2">
      <c r="B68" s="173">
        <v>62</v>
      </c>
      <c r="C68" s="195"/>
      <c r="D68" s="172"/>
      <c r="E68" s="197"/>
      <c r="F68" s="195"/>
      <c r="G68" s="195"/>
      <c r="H68" s="195"/>
      <c r="I68" s="195"/>
      <c r="J68" s="195"/>
      <c r="K68" s="198"/>
      <c r="L68" s="161"/>
      <c r="M68" s="201"/>
      <c r="N68" s="199"/>
      <c r="O68" s="171"/>
      <c r="P68" s="171"/>
      <c r="R68" s="162" t="str">
        <f t="shared" si="0"/>
        <v/>
      </c>
      <c r="S68" s="162" t="str">
        <f t="shared" si="1"/>
        <v/>
      </c>
    </row>
    <row r="69" spans="2:19" ht="20.25" customHeight="1" x14ac:dyDescent="0.2">
      <c r="B69" s="173">
        <v>63</v>
      </c>
      <c r="C69" s="195"/>
      <c r="D69" s="172"/>
      <c r="E69" s="197"/>
      <c r="F69" s="195"/>
      <c r="G69" s="195"/>
      <c r="H69" s="195"/>
      <c r="I69" s="195"/>
      <c r="J69" s="195"/>
      <c r="K69" s="198"/>
      <c r="L69" s="161"/>
      <c r="M69" s="201"/>
      <c r="N69" s="199"/>
      <c r="O69" s="171"/>
      <c r="P69" s="171"/>
      <c r="R69" s="162" t="str">
        <f t="shared" si="0"/>
        <v/>
      </c>
      <c r="S69" s="162" t="str">
        <f t="shared" si="1"/>
        <v/>
      </c>
    </row>
    <row r="70" spans="2:19" ht="20.25" customHeight="1" x14ac:dyDescent="0.2">
      <c r="B70" s="173">
        <v>64</v>
      </c>
      <c r="C70" s="195"/>
      <c r="D70" s="172"/>
      <c r="E70" s="197"/>
      <c r="F70" s="195"/>
      <c r="G70" s="195"/>
      <c r="H70" s="195"/>
      <c r="I70" s="195"/>
      <c r="J70" s="195"/>
      <c r="K70" s="198"/>
      <c r="L70" s="161"/>
      <c r="M70" s="201"/>
      <c r="N70" s="199"/>
      <c r="O70" s="171"/>
      <c r="P70" s="171"/>
      <c r="R70" s="162" t="str">
        <f t="shared" si="0"/>
        <v/>
      </c>
      <c r="S70" s="162" t="str">
        <f t="shared" si="1"/>
        <v/>
      </c>
    </row>
    <row r="71" spans="2:19" ht="20.25" customHeight="1" x14ac:dyDescent="0.2">
      <c r="B71" s="173">
        <v>65</v>
      </c>
      <c r="C71" s="195"/>
      <c r="D71" s="172"/>
      <c r="E71" s="197"/>
      <c r="F71" s="195"/>
      <c r="G71" s="195"/>
      <c r="H71" s="195"/>
      <c r="I71" s="195"/>
      <c r="J71" s="195"/>
      <c r="K71" s="198"/>
      <c r="L71" s="161"/>
      <c r="M71" s="201"/>
      <c r="N71" s="199"/>
      <c r="O71" s="171"/>
      <c r="P71" s="171"/>
      <c r="R71" s="162" t="str">
        <f t="shared" si="0"/>
        <v/>
      </c>
      <c r="S71" s="162" t="str">
        <f t="shared" si="1"/>
        <v/>
      </c>
    </row>
    <row r="72" spans="2:19" ht="20.25" customHeight="1" x14ac:dyDescent="0.2">
      <c r="B72" s="173">
        <v>66</v>
      </c>
      <c r="C72" s="195"/>
      <c r="D72" s="172"/>
      <c r="E72" s="197"/>
      <c r="F72" s="195"/>
      <c r="G72" s="195"/>
      <c r="H72" s="195"/>
      <c r="I72" s="195"/>
      <c r="J72" s="195"/>
      <c r="K72" s="198"/>
      <c r="L72" s="161"/>
      <c r="M72" s="201"/>
      <c r="N72" s="199"/>
      <c r="O72" s="171"/>
      <c r="P72" s="171"/>
      <c r="R72" s="162" t="str">
        <f t="shared" ref="R72:R135" si="2">IF(O72="","",N72)</f>
        <v/>
      </c>
      <c r="S72" s="162" t="str">
        <f t="shared" ref="S72:S135" si="3">IF(P72="","",N72)</f>
        <v/>
      </c>
    </row>
    <row r="73" spans="2:19" ht="20.25" customHeight="1" x14ac:dyDescent="0.2">
      <c r="B73" s="173">
        <v>67</v>
      </c>
      <c r="C73" s="195"/>
      <c r="D73" s="172"/>
      <c r="E73" s="197"/>
      <c r="F73" s="195"/>
      <c r="G73" s="195"/>
      <c r="H73" s="195"/>
      <c r="I73" s="195"/>
      <c r="J73" s="195"/>
      <c r="K73" s="198"/>
      <c r="L73" s="161"/>
      <c r="M73" s="201"/>
      <c r="N73" s="199"/>
      <c r="O73" s="171"/>
      <c r="P73" s="171"/>
      <c r="R73" s="162" t="str">
        <f t="shared" si="2"/>
        <v/>
      </c>
      <c r="S73" s="162" t="str">
        <f t="shared" si="3"/>
        <v/>
      </c>
    </row>
    <row r="74" spans="2:19" ht="20.25" customHeight="1" x14ac:dyDescent="0.2">
      <c r="B74" s="173">
        <v>68</v>
      </c>
      <c r="C74" s="195"/>
      <c r="D74" s="172"/>
      <c r="E74" s="197"/>
      <c r="F74" s="195"/>
      <c r="G74" s="195"/>
      <c r="H74" s="195"/>
      <c r="I74" s="195"/>
      <c r="J74" s="195"/>
      <c r="K74" s="198"/>
      <c r="L74" s="161"/>
      <c r="M74" s="201"/>
      <c r="N74" s="199"/>
      <c r="O74" s="171"/>
      <c r="P74" s="171"/>
      <c r="R74" s="162" t="str">
        <f t="shared" si="2"/>
        <v/>
      </c>
      <c r="S74" s="162" t="str">
        <f t="shared" si="3"/>
        <v/>
      </c>
    </row>
    <row r="75" spans="2:19" ht="20.25" customHeight="1" x14ac:dyDescent="0.2">
      <c r="B75" s="173">
        <v>69</v>
      </c>
      <c r="C75" s="195"/>
      <c r="D75" s="172"/>
      <c r="E75" s="197"/>
      <c r="F75" s="195"/>
      <c r="G75" s="195"/>
      <c r="H75" s="195"/>
      <c r="I75" s="195"/>
      <c r="J75" s="195"/>
      <c r="K75" s="198"/>
      <c r="L75" s="161"/>
      <c r="M75" s="201"/>
      <c r="N75" s="199"/>
      <c r="O75" s="171"/>
      <c r="P75" s="171"/>
      <c r="R75" s="162" t="str">
        <f t="shared" si="2"/>
        <v/>
      </c>
      <c r="S75" s="162" t="str">
        <f t="shared" si="3"/>
        <v/>
      </c>
    </row>
    <row r="76" spans="2:19" ht="20.25" customHeight="1" x14ac:dyDescent="0.2">
      <c r="B76" s="173">
        <v>70</v>
      </c>
      <c r="C76" s="195"/>
      <c r="D76" s="172"/>
      <c r="E76" s="197"/>
      <c r="F76" s="195"/>
      <c r="G76" s="195"/>
      <c r="H76" s="195"/>
      <c r="I76" s="195"/>
      <c r="J76" s="195"/>
      <c r="K76" s="198"/>
      <c r="L76" s="161"/>
      <c r="M76" s="201"/>
      <c r="N76" s="199"/>
      <c r="O76" s="171"/>
      <c r="P76" s="171"/>
      <c r="R76" s="162" t="str">
        <f t="shared" si="2"/>
        <v/>
      </c>
      <c r="S76" s="162" t="str">
        <f t="shared" si="3"/>
        <v/>
      </c>
    </row>
    <row r="77" spans="2:19" ht="20.25" customHeight="1" x14ac:dyDescent="0.2">
      <c r="B77" s="173">
        <v>71</v>
      </c>
      <c r="C77" s="195"/>
      <c r="D77" s="172"/>
      <c r="E77" s="197"/>
      <c r="F77" s="195"/>
      <c r="G77" s="195"/>
      <c r="H77" s="195"/>
      <c r="I77" s="195"/>
      <c r="J77" s="195"/>
      <c r="K77" s="198"/>
      <c r="L77" s="161"/>
      <c r="M77" s="201"/>
      <c r="N77" s="199"/>
      <c r="O77" s="171"/>
      <c r="P77" s="171"/>
      <c r="R77" s="162" t="str">
        <f t="shared" si="2"/>
        <v/>
      </c>
      <c r="S77" s="162" t="str">
        <f t="shared" si="3"/>
        <v/>
      </c>
    </row>
    <row r="78" spans="2:19" ht="20.25" customHeight="1" x14ac:dyDescent="0.2">
      <c r="B78" s="173">
        <v>72</v>
      </c>
      <c r="C78" s="195"/>
      <c r="D78" s="172"/>
      <c r="E78" s="197"/>
      <c r="F78" s="195"/>
      <c r="G78" s="195"/>
      <c r="H78" s="195"/>
      <c r="I78" s="195"/>
      <c r="J78" s="195"/>
      <c r="K78" s="198"/>
      <c r="L78" s="161"/>
      <c r="M78" s="201"/>
      <c r="N78" s="199"/>
      <c r="O78" s="171"/>
      <c r="P78" s="171"/>
      <c r="R78" s="162" t="str">
        <f t="shared" si="2"/>
        <v/>
      </c>
      <c r="S78" s="162" t="str">
        <f t="shared" si="3"/>
        <v/>
      </c>
    </row>
    <row r="79" spans="2:19" ht="20.25" customHeight="1" x14ac:dyDescent="0.2">
      <c r="B79" s="173">
        <v>73</v>
      </c>
      <c r="C79" s="195"/>
      <c r="D79" s="172"/>
      <c r="E79" s="197"/>
      <c r="F79" s="195"/>
      <c r="G79" s="195"/>
      <c r="H79" s="195"/>
      <c r="I79" s="195"/>
      <c r="J79" s="195"/>
      <c r="K79" s="198"/>
      <c r="L79" s="161"/>
      <c r="M79" s="201"/>
      <c r="N79" s="199"/>
      <c r="O79" s="171"/>
      <c r="P79" s="171"/>
      <c r="R79" s="162" t="str">
        <f t="shared" si="2"/>
        <v/>
      </c>
      <c r="S79" s="162" t="str">
        <f t="shared" si="3"/>
        <v/>
      </c>
    </row>
    <row r="80" spans="2:19" ht="20.25" customHeight="1" x14ac:dyDescent="0.2">
      <c r="B80" s="173">
        <v>74</v>
      </c>
      <c r="C80" s="195"/>
      <c r="D80" s="172"/>
      <c r="E80" s="197"/>
      <c r="F80" s="195"/>
      <c r="G80" s="195"/>
      <c r="H80" s="195"/>
      <c r="I80" s="195"/>
      <c r="J80" s="195"/>
      <c r="K80" s="198"/>
      <c r="L80" s="161"/>
      <c r="M80" s="201"/>
      <c r="N80" s="199"/>
      <c r="O80" s="171"/>
      <c r="P80" s="171"/>
      <c r="R80" s="162" t="str">
        <f t="shared" si="2"/>
        <v/>
      </c>
      <c r="S80" s="162" t="str">
        <f t="shared" si="3"/>
        <v/>
      </c>
    </row>
    <row r="81" spans="2:19" ht="20.25" customHeight="1" x14ac:dyDescent="0.2">
      <c r="B81" s="173">
        <v>75</v>
      </c>
      <c r="C81" s="195"/>
      <c r="D81" s="172"/>
      <c r="E81" s="197"/>
      <c r="F81" s="195"/>
      <c r="G81" s="195"/>
      <c r="H81" s="195"/>
      <c r="I81" s="195"/>
      <c r="J81" s="195"/>
      <c r="K81" s="198"/>
      <c r="L81" s="161"/>
      <c r="M81" s="201"/>
      <c r="N81" s="199"/>
      <c r="O81" s="171"/>
      <c r="P81" s="171"/>
      <c r="R81" s="162" t="str">
        <f t="shared" si="2"/>
        <v/>
      </c>
      <c r="S81" s="162" t="str">
        <f t="shared" si="3"/>
        <v/>
      </c>
    </row>
    <row r="82" spans="2:19" ht="20.25" customHeight="1" x14ac:dyDescent="0.2">
      <c r="B82" s="173">
        <v>76</v>
      </c>
      <c r="C82" s="195"/>
      <c r="D82" s="172"/>
      <c r="E82" s="197"/>
      <c r="F82" s="195"/>
      <c r="G82" s="195"/>
      <c r="H82" s="195"/>
      <c r="I82" s="195"/>
      <c r="J82" s="195"/>
      <c r="K82" s="198"/>
      <c r="L82" s="161"/>
      <c r="M82" s="201"/>
      <c r="N82" s="199"/>
      <c r="O82" s="171"/>
      <c r="P82" s="171"/>
      <c r="R82" s="162" t="str">
        <f t="shared" si="2"/>
        <v/>
      </c>
      <c r="S82" s="162" t="str">
        <f t="shared" si="3"/>
        <v/>
      </c>
    </row>
    <row r="83" spans="2:19" ht="20.25" customHeight="1" x14ac:dyDescent="0.2">
      <c r="B83" s="173">
        <v>77</v>
      </c>
      <c r="C83" s="195"/>
      <c r="D83" s="172"/>
      <c r="E83" s="197"/>
      <c r="F83" s="195"/>
      <c r="G83" s="195"/>
      <c r="H83" s="195"/>
      <c r="I83" s="195"/>
      <c r="J83" s="195"/>
      <c r="K83" s="198"/>
      <c r="L83" s="161"/>
      <c r="M83" s="201"/>
      <c r="N83" s="199"/>
      <c r="O83" s="171"/>
      <c r="P83" s="171"/>
      <c r="R83" s="162" t="str">
        <f t="shared" si="2"/>
        <v/>
      </c>
      <c r="S83" s="162" t="str">
        <f t="shared" si="3"/>
        <v/>
      </c>
    </row>
    <row r="84" spans="2:19" ht="20.25" customHeight="1" x14ac:dyDescent="0.2">
      <c r="B84" s="173">
        <v>78</v>
      </c>
      <c r="C84" s="195"/>
      <c r="D84" s="172"/>
      <c r="E84" s="197"/>
      <c r="F84" s="195"/>
      <c r="G84" s="195"/>
      <c r="H84" s="195"/>
      <c r="I84" s="195"/>
      <c r="J84" s="195"/>
      <c r="K84" s="198"/>
      <c r="L84" s="161"/>
      <c r="M84" s="201"/>
      <c r="N84" s="199"/>
      <c r="O84" s="171"/>
      <c r="P84" s="171"/>
      <c r="R84" s="162" t="str">
        <f t="shared" si="2"/>
        <v/>
      </c>
      <c r="S84" s="162" t="str">
        <f t="shared" si="3"/>
        <v/>
      </c>
    </row>
    <row r="85" spans="2:19" ht="20.25" customHeight="1" x14ac:dyDescent="0.2">
      <c r="B85" s="173">
        <v>79</v>
      </c>
      <c r="C85" s="195"/>
      <c r="D85" s="172"/>
      <c r="E85" s="197"/>
      <c r="F85" s="195"/>
      <c r="G85" s="195"/>
      <c r="H85" s="195"/>
      <c r="I85" s="195"/>
      <c r="J85" s="195"/>
      <c r="K85" s="198"/>
      <c r="L85" s="161"/>
      <c r="M85" s="201"/>
      <c r="N85" s="199"/>
      <c r="O85" s="171"/>
      <c r="P85" s="171"/>
      <c r="R85" s="162" t="str">
        <f t="shared" si="2"/>
        <v/>
      </c>
      <c r="S85" s="162" t="str">
        <f t="shared" si="3"/>
        <v/>
      </c>
    </row>
    <row r="86" spans="2:19" ht="20.25" customHeight="1" x14ac:dyDescent="0.2">
      <c r="B86" s="173">
        <v>80</v>
      </c>
      <c r="C86" s="195"/>
      <c r="D86" s="172"/>
      <c r="E86" s="197"/>
      <c r="F86" s="195"/>
      <c r="G86" s="195"/>
      <c r="H86" s="195"/>
      <c r="I86" s="195"/>
      <c r="J86" s="195"/>
      <c r="K86" s="198"/>
      <c r="L86" s="161"/>
      <c r="M86" s="201"/>
      <c r="N86" s="199"/>
      <c r="O86" s="171"/>
      <c r="P86" s="171"/>
      <c r="R86" s="162" t="str">
        <f t="shared" si="2"/>
        <v/>
      </c>
      <c r="S86" s="162" t="str">
        <f t="shared" si="3"/>
        <v/>
      </c>
    </row>
    <row r="87" spans="2:19" ht="20.25" customHeight="1" x14ac:dyDescent="0.2">
      <c r="B87" s="173">
        <v>81</v>
      </c>
      <c r="C87" s="195"/>
      <c r="D87" s="172"/>
      <c r="E87" s="197"/>
      <c r="F87" s="195"/>
      <c r="G87" s="195"/>
      <c r="H87" s="195"/>
      <c r="I87" s="195"/>
      <c r="J87" s="195"/>
      <c r="K87" s="198"/>
      <c r="L87" s="161"/>
      <c r="M87" s="201"/>
      <c r="N87" s="199"/>
      <c r="O87" s="171"/>
      <c r="P87" s="171"/>
      <c r="R87" s="162" t="str">
        <f t="shared" si="2"/>
        <v/>
      </c>
      <c r="S87" s="162" t="str">
        <f t="shared" si="3"/>
        <v/>
      </c>
    </row>
    <row r="88" spans="2:19" ht="20.25" customHeight="1" x14ac:dyDescent="0.2">
      <c r="B88" s="173">
        <v>82</v>
      </c>
      <c r="C88" s="195"/>
      <c r="D88" s="172"/>
      <c r="E88" s="197"/>
      <c r="F88" s="195"/>
      <c r="G88" s="195"/>
      <c r="H88" s="195"/>
      <c r="I88" s="195"/>
      <c r="J88" s="195"/>
      <c r="K88" s="198"/>
      <c r="L88" s="161"/>
      <c r="M88" s="201"/>
      <c r="N88" s="199"/>
      <c r="O88" s="171"/>
      <c r="P88" s="171"/>
      <c r="R88" s="162" t="str">
        <f t="shared" si="2"/>
        <v/>
      </c>
      <c r="S88" s="162" t="str">
        <f t="shared" si="3"/>
        <v/>
      </c>
    </row>
    <row r="89" spans="2:19" ht="20.25" customHeight="1" x14ac:dyDescent="0.2">
      <c r="B89" s="173">
        <v>83</v>
      </c>
      <c r="C89" s="195"/>
      <c r="D89" s="172"/>
      <c r="E89" s="197"/>
      <c r="F89" s="195"/>
      <c r="G89" s="195"/>
      <c r="H89" s="195"/>
      <c r="I89" s="195"/>
      <c r="J89" s="195"/>
      <c r="K89" s="198"/>
      <c r="L89" s="161"/>
      <c r="M89" s="201"/>
      <c r="N89" s="199"/>
      <c r="O89" s="171"/>
      <c r="P89" s="171"/>
      <c r="R89" s="162" t="str">
        <f t="shared" si="2"/>
        <v/>
      </c>
      <c r="S89" s="162" t="str">
        <f t="shared" si="3"/>
        <v/>
      </c>
    </row>
    <row r="90" spans="2:19" ht="20.25" customHeight="1" x14ac:dyDescent="0.2">
      <c r="B90" s="173">
        <v>84</v>
      </c>
      <c r="C90" s="195"/>
      <c r="D90" s="172"/>
      <c r="E90" s="197"/>
      <c r="F90" s="195"/>
      <c r="G90" s="195"/>
      <c r="H90" s="195"/>
      <c r="I90" s="195"/>
      <c r="J90" s="195"/>
      <c r="K90" s="198"/>
      <c r="L90" s="161"/>
      <c r="M90" s="201"/>
      <c r="N90" s="199"/>
      <c r="O90" s="171"/>
      <c r="P90" s="171"/>
      <c r="R90" s="162" t="str">
        <f t="shared" si="2"/>
        <v/>
      </c>
      <c r="S90" s="162" t="str">
        <f t="shared" si="3"/>
        <v/>
      </c>
    </row>
    <row r="91" spans="2:19" ht="20.25" customHeight="1" x14ac:dyDescent="0.2">
      <c r="B91" s="173">
        <v>85</v>
      </c>
      <c r="C91" s="195"/>
      <c r="D91" s="172"/>
      <c r="E91" s="197"/>
      <c r="F91" s="195"/>
      <c r="G91" s="195"/>
      <c r="H91" s="195"/>
      <c r="I91" s="195"/>
      <c r="J91" s="195"/>
      <c r="K91" s="198"/>
      <c r="L91" s="161"/>
      <c r="M91" s="201"/>
      <c r="N91" s="199"/>
      <c r="O91" s="171"/>
      <c r="P91" s="171"/>
      <c r="R91" s="162" t="str">
        <f t="shared" si="2"/>
        <v/>
      </c>
      <c r="S91" s="162" t="str">
        <f t="shared" si="3"/>
        <v/>
      </c>
    </row>
    <row r="92" spans="2:19" ht="20.25" customHeight="1" x14ac:dyDescent="0.2">
      <c r="B92" s="173">
        <v>86</v>
      </c>
      <c r="C92" s="195"/>
      <c r="D92" s="172"/>
      <c r="E92" s="197"/>
      <c r="F92" s="195"/>
      <c r="G92" s="195"/>
      <c r="H92" s="195"/>
      <c r="I92" s="195"/>
      <c r="J92" s="195"/>
      <c r="K92" s="198"/>
      <c r="L92" s="161"/>
      <c r="M92" s="201"/>
      <c r="N92" s="199"/>
      <c r="O92" s="171"/>
      <c r="P92" s="171"/>
      <c r="R92" s="162" t="str">
        <f t="shared" si="2"/>
        <v/>
      </c>
      <c r="S92" s="162" t="str">
        <f t="shared" si="3"/>
        <v/>
      </c>
    </row>
    <row r="93" spans="2:19" ht="20.25" customHeight="1" x14ac:dyDescent="0.2">
      <c r="B93" s="173">
        <v>87</v>
      </c>
      <c r="C93" s="195"/>
      <c r="D93" s="172"/>
      <c r="E93" s="197"/>
      <c r="F93" s="195"/>
      <c r="G93" s="195"/>
      <c r="H93" s="195"/>
      <c r="I93" s="195"/>
      <c r="J93" s="195"/>
      <c r="K93" s="198"/>
      <c r="L93" s="161"/>
      <c r="M93" s="201"/>
      <c r="N93" s="199"/>
      <c r="O93" s="171"/>
      <c r="P93" s="171"/>
      <c r="R93" s="162" t="str">
        <f t="shared" si="2"/>
        <v/>
      </c>
      <c r="S93" s="162" t="str">
        <f t="shared" si="3"/>
        <v/>
      </c>
    </row>
    <row r="94" spans="2:19" ht="20.25" customHeight="1" x14ac:dyDescent="0.2">
      <c r="B94" s="173">
        <v>88</v>
      </c>
      <c r="C94" s="195"/>
      <c r="D94" s="172"/>
      <c r="E94" s="197"/>
      <c r="F94" s="195"/>
      <c r="G94" s="195"/>
      <c r="H94" s="195"/>
      <c r="I94" s="195"/>
      <c r="J94" s="195"/>
      <c r="K94" s="198"/>
      <c r="L94" s="161"/>
      <c r="M94" s="201"/>
      <c r="N94" s="199"/>
      <c r="O94" s="171"/>
      <c r="P94" s="171"/>
      <c r="R94" s="162" t="str">
        <f t="shared" si="2"/>
        <v/>
      </c>
      <c r="S94" s="162" t="str">
        <f t="shared" si="3"/>
        <v/>
      </c>
    </row>
    <row r="95" spans="2:19" ht="20.25" customHeight="1" x14ac:dyDescent="0.2">
      <c r="B95" s="173">
        <v>89</v>
      </c>
      <c r="C95" s="195"/>
      <c r="D95" s="172"/>
      <c r="E95" s="197"/>
      <c r="F95" s="195"/>
      <c r="G95" s="195"/>
      <c r="H95" s="195"/>
      <c r="I95" s="195"/>
      <c r="J95" s="195"/>
      <c r="K95" s="198"/>
      <c r="L95" s="161"/>
      <c r="M95" s="201"/>
      <c r="N95" s="199"/>
      <c r="O95" s="171"/>
      <c r="P95" s="171"/>
      <c r="R95" s="162" t="str">
        <f t="shared" si="2"/>
        <v/>
      </c>
      <c r="S95" s="162" t="str">
        <f t="shared" si="3"/>
        <v/>
      </c>
    </row>
    <row r="96" spans="2:19" ht="20.25" customHeight="1" x14ac:dyDescent="0.2">
      <c r="B96" s="173">
        <v>90</v>
      </c>
      <c r="C96" s="195"/>
      <c r="D96" s="172"/>
      <c r="E96" s="197"/>
      <c r="F96" s="195"/>
      <c r="G96" s="195"/>
      <c r="H96" s="195"/>
      <c r="I96" s="195"/>
      <c r="J96" s="195"/>
      <c r="K96" s="198"/>
      <c r="L96" s="161"/>
      <c r="M96" s="201"/>
      <c r="N96" s="199"/>
      <c r="O96" s="171"/>
      <c r="P96" s="171"/>
      <c r="R96" s="162" t="str">
        <f t="shared" si="2"/>
        <v/>
      </c>
      <c r="S96" s="162" t="str">
        <f t="shared" si="3"/>
        <v/>
      </c>
    </row>
    <row r="97" spans="2:19" ht="20.25" customHeight="1" x14ac:dyDescent="0.2">
      <c r="B97" s="173">
        <v>91</v>
      </c>
      <c r="C97" s="195"/>
      <c r="D97" s="172"/>
      <c r="E97" s="197"/>
      <c r="F97" s="195"/>
      <c r="G97" s="195"/>
      <c r="H97" s="195"/>
      <c r="I97" s="195"/>
      <c r="J97" s="195"/>
      <c r="K97" s="198"/>
      <c r="L97" s="161"/>
      <c r="M97" s="201"/>
      <c r="N97" s="199"/>
      <c r="O97" s="171"/>
      <c r="P97" s="171"/>
      <c r="R97" s="162" t="str">
        <f t="shared" si="2"/>
        <v/>
      </c>
      <c r="S97" s="162" t="str">
        <f t="shared" si="3"/>
        <v/>
      </c>
    </row>
    <row r="98" spans="2:19" ht="20.25" customHeight="1" x14ac:dyDescent="0.2">
      <c r="B98" s="173">
        <v>92</v>
      </c>
      <c r="C98" s="195"/>
      <c r="D98" s="172"/>
      <c r="E98" s="197"/>
      <c r="F98" s="195"/>
      <c r="G98" s="195"/>
      <c r="H98" s="195"/>
      <c r="I98" s="195"/>
      <c r="J98" s="195"/>
      <c r="K98" s="198"/>
      <c r="L98" s="161"/>
      <c r="M98" s="201"/>
      <c r="N98" s="199"/>
      <c r="O98" s="171"/>
      <c r="P98" s="171"/>
      <c r="R98" s="162" t="str">
        <f t="shared" si="2"/>
        <v/>
      </c>
      <c r="S98" s="162" t="str">
        <f t="shared" si="3"/>
        <v/>
      </c>
    </row>
    <row r="99" spans="2:19" ht="20.25" customHeight="1" x14ac:dyDescent="0.2">
      <c r="B99" s="173">
        <v>93</v>
      </c>
      <c r="C99" s="195"/>
      <c r="D99" s="172"/>
      <c r="E99" s="197"/>
      <c r="F99" s="195"/>
      <c r="G99" s="195"/>
      <c r="H99" s="195"/>
      <c r="I99" s="195"/>
      <c r="J99" s="195"/>
      <c r="K99" s="198"/>
      <c r="L99" s="161"/>
      <c r="M99" s="201"/>
      <c r="N99" s="199"/>
      <c r="O99" s="171"/>
      <c r="P99" s="171"/>
      <c r="R99" s="162" t="str">
        <f t="shared" si="2"/>
        <v/>
      </c>
      <c r="S99" s="162" t="str">
        <f t="shared" si="3"/>
        <v/>
      </c>
    </row>
    <row r="100" spans="2:19" ht="20.25" customHeight="1" x14ac:dyDescent="0.2">
      <c r="B100" s="173">
        <v>94</v>
      </c>
      <c r="C100" s="195"/>
      <c r="D100" s="172"/>
      <c r="E100" s="197"/>
      <c r="F100" s="195"/>
      <c r="G100" s="195"/>
      <c r="H100" s="195"/>
      <c r="I100" s="195"/>
      <c r="J100" s="195"/>
      <c r="K100" s="198"/>
      <c r="L100" s="161"/>
      <c r="M100" s="201"/>
      <c r="N100" s="199"/>
      <c r="O100" s="171"/>
      <c r="P100" s="171"/>
      <c r="R100" s="162" t="str">
        <f t="shared" si="2"/>
        <v/>
      </c>
      <c r="S100" s="162" t="str">
        <f t="shared" si="3"/>
        <v/>
      </c>
    </row>
    <row r="101" spans="2:19" ht="20.25" customHeight="1" x14ac:dyDescent="0.2">
      <c r="B101" s="173">
        <v>95</v>
      </c>
      <c r="C101" s="195"/>
      <c r="D101" s="172"/>
      <c r="E101" s="197"/>
      <c r="F101" s="195"/>
      <c r="G101" s="195"/>
      <c r="H101" s="195"/>
      <c r="I101" s="195"/>
      <c r="J101" s="195"/>
      <c r="K101" s="198"/>
      <c r="L101" s="161"/>
      <c r="M101" s="201"/>
      <c r="N101" s="199"/>
      <c r="O101" s="171"/>
      <c r="P101" s="171"/>
      <c r="R101" s="162" t="str">
        <f t="shared" si="2"/>
        <v/>
      </c>
      <c r="S101" s="162" t="str">
        <f t="shared" si="3"/>
        <v/>
      </c>
    </row>
    <row r="102" spans="2:19" ht="20.25" customHeight="1" x14ac:dyDescent="0.2">
      <c r="B102" s="173">
        <v>96</v>
      </c>
      <c r="C102" s="195"/>
      <c r="D102" s="172"/>
      <c r="E102" s="197"/>
      <c r="F102" s="195"/>
      <c r="G102" s="195"/>
      <c r="H102" s="195"/>
      <c r="I102" s="195"/>
      <c r="J102" s="195"/>
      <c r="K102" s="198"/>
      <c r="L102" s="161"/>
      <c r="M102" s="201"/>
      <c r="N102" s="199"/>
      <c r="O102" s="171"/>
      <c r="P102" s="171"/>
      <c r="R102" s="162" t="str">
        <f t="shared" si="2"/>
        <v/>
      </c>
      <c r="S102" s="162" t="str">
        <f t="shared" si="3"/>
        <v/>
      </c>
    </row>
    <row r="103" spans="2:19" ht="20.25" customHeight="1" x14ac:dyDescent="0.2">
      <c r="B103" s="173">
        <v>97</v>
      </c>
      <c r="C103" s="195"/>
      <c r="D103" s="172"/>
      <c r="E103" s="197"/>
      <c r="F103" s="195"/>
      <c r="G103" s="195"/>
      <c r="H103" s="195"/>
      <c r="I103" s="195"/>
      <c r="J103" s="195"/>
      <c r="K103" s="198"/>
      <c r="L103" s="161"/>
      <c r="M103" s="201"/>
      <c r="N103" s="199"/>
      <c r="O103" s="171"/>
      <c r="P103" s="171"/>
      <c r="R103" s="162" t="str">
        <f t="shared" si="2"/>
        <v/>
      </c>
      <c r="S103" s="162" t="str">
        <f t="shared" si="3"/>
        <v/>
      </c>
    </row>
    <row r="104" spans="2:19" ht="20.25" customHeight="1" x14ac:dyDescent="0.2">
      <c r="B104" s="173">
        <v>98</v>
      </c>
      <c r="C104" s="195"/>
      <c r="D104" s="172"/>
      <c r="E104" s="197"/>
      <c r="F104" s="195"/>
      <c r="G104" s="195"/>
      <c r="H104" s="195"/>
      <c r="I104" s="195"/>
      <c r="J104" s="195"/>
      <c r="K104" s="198"/>
      <c r="L104" s="161"/>
      <c r="M104" s="201"/>
      <c r="N104" s="199"/>
      <c r="O104" s="171"/>
      <c r="P104" s="171"/>
      <c r="R104" s="162" t="str">
        <f t="shared" si="2"/>
        <v/>
      </c>
      <c r="S104" s="162" t="str">
        <f t="shared" si="3"/>
        <v/>
      </c>
    </row>
    <row r="105" spans="2:19" ht="20.25" customHeight="1" x14ac:dyDescent="0.2">
      <c r="B105" s="173">
        <v>99</v>
      </c>
      <c r="C105" s="195"/>
      <c r="D105" s="172"/>
      <c r="E105" s="197"/>
      <c r="F105" s="195"/>
      <c r="G105" s="195"/>
      <c r="H105" s="195"/>
      <c r="I105" s="195"/>
      <c r="J105" s="195"/>
      <c r="K105" s="198"/>
      <c r="L105" s="161"/>
      <c r="M105" s="201"/>
      <c r="N105" s="199"/>
      <c r="O105" s="171"/>
      <c r="P105" s="171"/>
      <c r="R105" s="162" t="str">
        <f t="shared" si="2"/>
        <v/>
      </c>
      <c r="S105" s="162" t="str">
        <f t="shared" si="3"/>
        <v/>
      </c>
    </row>
    <row r="106" spans="2:19" ht="20.25" customHeight="1" x14ac:dyDescent="0.2">
      <c r="B106" s="173">
        <v>100</v>
      </c>
      <c r="C106" s="195"/>
      <c r="D106" s="172"/>
      <c r="E106" s="197"/>
      <c r="F106" s="195"/>
      <c r="G106" s="195"/>
      <c r="H106" s="195"/>
      <c r="I106" s="195"/>
      <c r="J106" s="195"/>
      <c r="K106" s="198"/>
      <c r="L106" s="161"/>
      <c r="M106" s="201"/>
      <c r="N106" s="199"/>
      <c r="O106" s="171"/>
      <c r="P106" s="171"/>
      <c r="R106" s="162" t="str">
        <f t="shared" si="2"/>
        <v/>
      </c>
      <c r="S106" s="162" t="str">
        <f t="shared" si="3"/>
        <v/>
      </c>
    </row>
    <row r="107" spans="2:19" ht="20.25" customHeight="1" x14ac:dyDescent="0.2">
      <c r="B107" s="173">
        <v>101</v>
      </c>
      <c r="C107" s="195"/>
      <c r="D107" s="172"/>
      <c r="E107" s="197"/>
      <c r="F107" s="195"/>
      <c r="G107" s="195"/>
      <c r="H107" s="195"/>
      <c r="I107" s="195"/>
      <c r="J107" s="195"/>
      <c r="K107" s="198"/>
      <c r="L107" s="161"/>
      <c r="M107" s="201"/>
      <c r="N107" s="199"/>
      <c r="O107" s="171"/>
      <c r="P107" s="171"/>
      <c r="R107" s="162" t="str">
        <f t="shared" si="2"/>
        <v/>
      </c>
      <c r="S107" s="162" t="str">
        <f t="shared" si="3"/>
        <v/>
      </c>
    </row>
    <row r="108" spans="2:19" ht="20.25" customHeight="1" x14ac:dyDescent="0.2">
      <c r="B108" s="173">
        <v>102</v>
      </c>
      <c r="C108" s="195"/>
      <c r="D108" s="172"/>
      <c r="E108" s="197"/>
      <c r="F108" s="195"/>
      <c r="G108" s="195"/>
      <c r="H108" s="195"/>
      <c r="I108" s="195"/>
      <c r="J108" s="195"/>
      <c r="K108" s="198"/>
      <c r="L108" s="161"/>
      <c r="M108" s="201"/>
      <c r="N108" s="199"/>
      <c r="O108" s="171"/>
      <c r="P108" s="171"/>
      <c r="R108" s="162" t="str">
        <f t="shared" si="2"/>
        <v/>
      </c>
      <c r="S108" s="162" t="str">
        <f t="shared" si="3"/>
        <v/>
      </c>
    </row>
    <row r="109" spans="2:19" ht="20.25" customHeight="1" x14ac:dyDescent="0.2">
      <c r="B109" s="173">
        <v>103</v>
      </c>
      <c r="C109" s="195"/>
      <c r="D109" s="172"/>
      <c r="E109" s="197"/>
      <c r="F109" s="195"/>
      <c r="G109" s="195"/>
      <c r="H109" s="195"/>
      <c r="I109" s="195"/>
      <c r="J109" s="195"/>
      <c r="K109" s="198"/>
      <c r="L109" s="161"/>
      <c r="M109" s="201"/>
      <c r="N109" s="199"/>
      <c r="O109" s="171"/>
      <c r="P109" s="171"/>
      <c r="R109" s="162" t="str">
        <f t="shared" si="2"/>
        <v/>
      </c>
      <c r="S109" s="162" t="str">
        <f t="shared" si="3"/>
        <v/>
      </c>
    </row>
    <row r="110" spans="2:19" ht="20.25" customHeight="1" x14ac:dyDescent="0.2">
      <c r="B110" s="173">
        <v>104</v>
      </c>
      <c r="C110" s="195"/>
      <c r="D110" s="172"/>
      <c r="E110" s="197"/>
      <c r="F110" s="195"/>
      <c r="G110" s="195"/>
      <c r="H110" s="195"/>
      <c r="I110" s="195"/>
      <c r="J110" s="195"/>
      <c r="K110" s="198"/>
      <c r="L110" s="161"/>
      <c r="M110" s="201"/>
      <c r="N110" s="199"/>
      <c r="O110" s="171"/>
      <c r="P110" s="171"/>
      <c r="R110" s="162" t="str">
        <f t="shared" si="2"/>
        <v/>
      </c>
      <c r="S110" s="162" t="str">
        <f t="shared" si="3"/>
        <v/>
      </c>
    </row>
    <row r="111" spans="2:19" ht="20.25" customHeight="1" x14ac:dyDescent="0.2">
      <c r="B111" s="173">
        <v>105</v>
      </c>
      <c r="C111" s="195"/>
      <c r="D111" s="172"/>
      <c r="E111" s="197"/>
      <c r="F111" s="195"/>
      <c r="G111" s="195"/>
      <c r="H111" s="195"/>
      <c r="I111" s="195"/>
      <c r="J111" s="195"/>
      <c r="K111" s="198"/>
      <c r="L111" s="161"/>
      <c r="M111" s="201"/>
      <c r="N111" s="199"/>
      <c r="O111" s="171"/>
      <c r="P111" s="171"/>
      <c r="R111" s="162" t="str">
        <f t="shared" si="2"/>
        <v/>
      </c>
      <c r="S111" s="162" t="str">
        <f t="shared" si="3"/>
        <v/>
      </c>
    </row>
    <row r="112" spans="2:19" ht="20.25" customHeight="1" x14ac:dyDescent="0.2">
      <c r="B112" s="173">
        <v>106</v>
      </c>
      <c r="C112" s="195"/>
      <c r="D112" s="172"/>
      <c r="E112" s="197"/>
      <c r="F112" s="195"/>
      <c r="G112" s="195"/>
      <c r="H112" s="195"/>
      <c r="I112" s="195"/>
      <c r="J112" s="195"/>
      <c r="K112" s="198"/>
      <c r="L112" s="161"/>
      <c r="M112" s="201"/>
      <c r="N112" s="199"/>
      <c r="O112" s="171"/>
      <c r="P112" s="171"/>
      <c r="R112" s="162" t="str">
        <f t="shared" si="2"/>
        <v/>
      </c>
      <c r="S112" s="162" t="str">
        <f t="shared" si="3"/>
        <v/>
      </c>
    </row>
    <row r="113" spans="2:19" ht="20.25" customHeight="1" x14ac:dyDescent="0.2">
      <c r="B113" s="173">
        <v>107</v>
      </c>
      <c r="C113" s="195"/>
      <c r="D113" s="172"/>
      <c r="E113" s="197"/>
      <c r="F113" s="195"/>
      <c r="G113" s="195"/>
      <c r="H113" s="195"/>
      <c r="I113" s="195"/>
      <c r="J113" s="195"/>
      <c r="K113" s="198"/>
      <c r="L113" s="161"/>
      <c r="M113" s="201"/>
      <c r="N113" s="199"/>
      <c r="O113" s="171"/>
      <c r="P113" s="171"/>
      <c r="R113" s="162" t="str">
        <f t="shared" si="2"/>
        <v/>
      </c>
      <c r="S113" s="162" t="str">
        <f t="shared" si="3"/>
        <v/>
      </c>
    </row>
    <row r="114" spans="2:19" ht="20.25" customHeight="1" x14ac:dyDescent="0.2">
      <c r="B114" s="173">
        <v>108</v>
      </c>
      <c r="C114" s="195"/>
      <c r="D114" s="172"/>
      <c r="E114" s="197"/>
      <c r="F114" s="195"/>
      <c r="G114" s="195"/>
      <c r="H114" s="195"/>
      <c r="I114" s="195"/>
      <c r="J114" s="195"/>
      <c r="K114" s="198"/>
      <c r="L114" s="161"/>
      <c r="M114" s="201"/>
      <c r="N114" s="199"/>
      <c r="O114" s="171"/>
      <c r="P114" s="171"/>
      <c r="R114" s="162" t="str">
        <f t="shared" si="2"/>
        <v/>
      </c>
      <c r="S114" s="162" t="str">
        <f t="shared" si="3"/>
        <v/>
      </c>
    </row>
    <row r="115" spans="2:19" ht="20.25" customHeight="1" x14ac:dyDescent="0.2">
      <c r="B115" s="173">
        <v>109</v>
      </c>
      <c r="C115" s="195"/>
      <c r="D115" s="172"/>
      <c r="E115" s="197"/>
      <c r="F115" s="195"/>
      <c r="G115" s="195"/>
      <c r="H115" s="195"/>
      <c r="I115" s="195"/>
      <c r="J115" s="195"/>
      <c r="K115" s="198"/>
      <c r="L115" s="161"/>
      <c r="M115" s="201"/>
      <c r="N115" s="199"/>
      <c r="O115" s="171"/>
      <c r="P115" s="171"/>
      <c r="R115" s="162" t="str">
        <f t="shared" si="2"/>
        <v/>
      </c>
      <c r="S115" s="162" t="str">
        <f t="shared" si="3"/>
        <v/>
      </c>
    </row>
    <row r="116" spans="2:19" ht="20.25" customHeight="1" x14ac:dyDescent="0.2">
      <c r="B116" s="173">
        <v>110</v>
      </c>
      <c r="C116" s="195"/>
      <c r="D116" s="172"/>
      <c r="E116" s="197"/>
      <c r="F116" s="195"/>
      <c r="G116" s="195"/>
      <c r="H116" s="195"/>
      <c r="I116" s="195"/>
      <c r="J116" s="195"/>
      <c r="K116" s="198"/>
      <c r="L116" s="161"/>
      <c r="M116" s="201"/>
      <c r="N116" s="199"/>
      <c r="O116" s="171"/>
      <c r="P116" s="171"/>
      <c r="R116" s="162" t="str">
        <f t="shared" si="2"/>
        <v/>
      </c>
      <c r="S116" s="162" t="str">
        <f t="shared" si="3"/>
        <v/>
      </c>
    </row>
    <row r="117" spans="2:19" ht="20.25" customHeight="1" x14ac:dyDescent="0.2">
      <c r="B117" s="173">
        <v>111</v>
      </c>
      <c r="C117" s="195"/>
      <c r="D117" s="172"/>
      <c r="E117" s="197"/>
      <c r="F117" s="195"/>
      <c r="G117" s="195"/>
      <c r="H117" s="195"/>
      <c r="I117" s="195"/>
      <c r="J117" s="195"/>
      <c r="K117" s="198"/>
      <c r="L117" s="161"/>
      <c r="M117" s="201"/>
      <c r="N117" s="199"/>
      <c r="O117" s="171"/>
      <c r="P117" s="171"/>
      <c r="R117" s="162" t="str">
        <f t="shared" si="2"/>
        <v/>
      </c>
      <c r="S117" s="162" t="str">
        <f t="shared" si="3"/>
        <v/>
      </c>
    </row>
    <row r="118" spans="2:19" ht="20.25" customHeight="1" x14ac:dyDescent="0.2">
      <c r="B118" s="173">
        <v>112</v>
      </c>
      <c r="C118" s="195"/>
      <c r="D118" s="172"/>
      <c r="E118" s="197"/>
      <c r="F118" s="195"/>
      <c r="G118" s="195"/>
      <c r="H118" s="195"/>
      <c r="I118" s="195"/>
      <c r="J118" s="195"/>
      <c r="K118" s="198"/>
      <c r="L118" s="161"/>
      <c r="M118" s="201"/>
      <c r="N118" s="199"/>
      <c r="O118" s="171"/>
      <c r="P118" s="171"/>
      <c r="R118" s="162" t="str">
        <f t="shared" si="2"/>
        <v/>
      </c>
      <c r="S118" s="162" t="str">
        <f t="shared" si="3"/>
        <v/>
      </c>
    </row>
    <row r="119" spans="2:19" ht="20.25" customHeight="1" x14ac:dyDescent="0.2">
      <c r="B119" s="173">
        <v>113</v>
      </c>
      <c r="C119" s="195"/>
      <c r="D119" s="172"/>
      <c r="E119" s="197"/>
      <c r="F119" s="195"/>
      <c r="G119" s="195"/>
      <c r="H119" s="195"/>
      <c r="I119" s="195"/>
      <c r="J119" s="195"/>
      <c r="K119" s="198"/>
      <c r="L119" s="161"/>
      <c r="M119" s="201"/>
      <c r="N119" s="199"/>
      <c r="O119" s="171"/>
      <c r="P119" s="171"/>
      <c r="R119" s="162" t="str">
        <f t="shared" si="2"/>
        <v/>
      </c>
      <c r="S119" s="162" t="str">
        <f t="shared" si="3"/>
        <v/>
      </c>
    </row>
    <row r="120" spans="2:19" ht="20.25" customHeight="1" x14ac:dyDescent="0.2">
      <c r="B120" s="173">
        <v>114</v>
      </c>
      <c r="C120" s="195"/>
      <c r="D120" s="172"/>
      <c r="E120" s="197"/>
      <c r="F120" s="195"/>
      <c r="G120" s="195"/>
      <c r="H120" s="195"/>
      <c r="I120" s="195"/>
      <c r="J120" s="195"/>
      <c r="K120" s="198"/>
      <c r="L120" s="161"/>
      <c r="M120" s="201"/>
      <c r="N120" s="199"/>
      <c r="O120" s="171"/>
      <c r="P120" s="171"/>
      <c r="R120" s="162" t="str">
        <f t="shared" si="2"/>
        <v/>
      </c>
      <c r="S120" s="162" t="str">
        <f t="shared" si="3"/>
        <v/>
      </c>
    </row>
    <row r="121" spans="2:19" ht="20.25" customHeight="1" x14ac:dyDescent="0.2">
      <c r="B121" s="173">
        <v>115</v>
      </c>
      <c r="C121" s="195"/>
      <c r="D121" s="172"/>
      <c r="E121" s="197"/>
      <c r="F121" s="195"/>
      <c r="G121" s="195"/>
      <c r="H121" s="195"/>
      <c r="I121" s="195"/>
      <c r="J121" s="195"/>
      <c r="K121" s="198"/>
      <c r="L121" s="161"/>
      <c r="M121" s="201"/>
      <c r="N121" s="199"/>
      <c r="O121" s="171"/>
      <c r="P121" s="171"/>
      <c r="R121" s="162" t="str">
        <f t="shared" si="2"/>
        <v/>
      </c>
      <c r="S121" s="162" t="str">
        <f t="shared" si="3"/>
        <v/>
      </c>
    </row>
    <row r="122" spans="2:19" ht="20.25" customHeight="1" x14ac:dyDescent="0.2">
      <c r="B122" s="173">
        <v>116</v>
      </c>
      <c r="C122" s="195"/>
      <c r="D122" s="172"/>
      <c r="E122" s="197"/>
      <c r="F122" s="195"/>
      <c r="G122" s="195"/>
      <c r="H122" s="195"/>
      <c r="I122" s="195"/>
      <c r="J122" s="195"/>
      <c r="K122" s="198"/>
      <c r="L122" s="161"/>
      <c r="M122" s="201"/>
      <c r="N122" s="199"/>
      <c r="O122" s="171"/>
      <c r="P122" s="171"/>
      <c r="R122" s="162" t="str">
        <f t="shared" si="2"/>
        <v/>
      </c>
      <c r="S122" s="162" t="str">
        <f t="shared" si="3"/>
        <v/>
      </c>
    </row>
    <row r="123" spans="2:19" ht="20.25" customHeight="1" x14ac:dyDescent="0.2">
      <c r="B123" s="173">
        <v>117</v>
      </c>
      <c r="C123" s="195"/>
      <c r="D123" s="172"/>
      <c r="E123" s="197"/>
      <c r="F123" s="195"/>
      <c r="G123" s="195"/>
      <c r="H123" s="195"/>
      <c r="I123" s="195"/>
      <c r="J123" s="195"/>
      <c r="K123" s="198"/>
      <c r="L123" s="161"/>
      <c r="M123" s="201"/>
      <c r="N123" s="199"/>
      <c r="O123" s="171"/>
      <c r="P123" s="171"/>
      <c r="R123" s="162" t="str">
        <f t="shared" si="2"/>
        <v/>
      </c>
      <c r="S123" s="162" t="str">
        <f t="shared" si="3"/>
        <v/>
      </c>
    </row>
    <row r="124" spans="2:19" ht="20.25" customHeight="1" x14ac:dyDescent="0.2">
      <c r="B124" s="173">
        <v>118</v>
      </c>
      <c r="C124" s="195"/>
      <c r="D124" s="172"/>
      <c r="E124" s="197"/>
      <c r="F124" s="195"/>
      <c r="G124" s="195"/>
      <c r="H124" s="195"/>
      <c r="I124" s="195"/>
      <c r="J124" s="195"/>
      <c r="K124" s="198"/>
      <c r="L124" s="161"/>
      <c r="M124" s="201"/>
      <c r="N124" s="199"/>
      <c r="O124" s="171"/>
      <c r="P124" s="171"/>
      <c r="R124" s="162" t="str">
        <f t="shared" si="2"/>
        <v/>
      </c>
      <c r="S124" s="162" t="str">
        <f t="shared" si="3"/>
        <v/>
      </c>
    </row>
    <row r="125" spans="2:19" ht="20.25" customHeight="1" x14ac:dyDescent="0.2">
      <c r="B125" s="173">
        <v>119</v>
      </c>
      <c r="C125" s="195"/>
      <c r="D125" s="172"/>
      <c r="E125" s="197"/>
      <c r="F125" s="195"/>
      <c r="G125" s="195"/>
      <c r="H125" s="195"/>
      <c r="I125" s="195"/>
      <c r="J125" s="195"/>
      <c r="K125" s="198"/>
      <c r="L125" s="161"/>
      <c r="M125" s="201"/>
      <c r="N125" s="199"/>
      <c r="O125" s="171"/>
      <c r="P125" s="171"/>
      <c r="R125" s="162" t="str">
        <f t="shared" si="2"/>
        <v/>
      </c>
      <c r="S125" s="162" t="str">
        <f t="shared" si="3"/>
        <v/>
      </c>
    </row>
    <row r="126" spans="2:19" ht="20.25" customHeight="1" x14ac:dyDescent="0.2">
      <c r="B126" s="173">
        <v>120</v>
      </c>
      <c r="C126" s="195"/>
      <c r="D126" s="172"/>
      <c r="E126" s="197"/>
      <c r="F126" s="195"/>
      <c r="G126" s="195"/>
      <c r="H126" s="195"/>
      <c r="I126" s="195"/>
      <c r="J126" s="195"/>
      <c r="K126" s="198"/>
      <c r="L126" s="161"/>
      <c r="M126" s="201"/>
      <c r="N126" s="199"/>
      <c r="O126" s="171"/>
      <c r="P126" s="171"/>
      <c r="R126" s="162" t="str">
        <f t="shared" si="2"/>
        <v/>
      </c>
      <c r="S126" s="162" t="str">
        <f t="shared" si="3"/>
        <v/>
      </c>
    </row>
    <row r="127" spans="2:19" ht="20.25" customHeight="1" x14ac:dyDescent="0.2">
      <c r="B127" s="173">
        <v>121</v>
      </c>
      <c r="C127" s="195"/>
      <c r="D127" s="172"/>
      <c r="E127" s="197"/>
      <c r="F127" s="195"/>
      <c r="G127" s="195"/>
      <c r="H127" s="195"/>
      <c r="I127" s="195"/>
      <c r="J127" s="195"/>
      <c r="K127" s="198"/>
      <c r="L127" s="161"/>
      <c r="M127" s="201"/>
      <c r="N127" s="199"/>
      <c r="O127" s="171"/>
      <c r="P127" s="171"/>
      <c r="R127" s="162" t="str">
        <f t="shared" si="2"/>
        <v/>
      </c>
      <c r="S127" s="162" t="str">
        <f t="shared" si="3"/>
        <v/>
      </c>
    </row>
    <row r="128" spans="2:19" ht="20.25" customHeight="1" x14ac:dyDescent="0.2">
      <c r="B128" s="173">
        <v>122</v>
      </c>
      <c r="C128" s="195"/>
      <c r="D128" s="172"/>
      <c r="E128" s="197"/>
      <c r="F128" s="195"/>
      <c r="G128" s="195"/>
      <c r="H128" s="195"/>
      <c r="I128" s="195"/>
      <c r="J128" s="195"/>
      <c r="K128" s="198"/>
      <c r="L128" s="161"/>
      <c r="M128" s="201"/>
      <c r="N128" s="199"/>
      <c r="O128" s="171"/>
      <c r="P128" s="171"/>
      <c r="R128" s="162" t="str">
        <f t="shared" si="2"/>
        <v/>
      </c>
      <c r="S128" s="162" t="str">
        <f t="shared" si="3"/>
        <v/>
      </c>
    </row>
    <row r="129" spans="2:19" ht="20.25" customHeight="1" x14ac:dyDescent="0.2">
      <c r="B129" s="173">
        <v>123</v>
      </c>
      <c r="C129" s="195"/>
      <c r="D129" s="172"/>
      <c r="E129" s="197"/>
      <c r="F129" s="195"/>
      <c r="G129" s="195"/>
      <c r="H129" s="195"/>
      <c r="I129" s="195"/>
      <c r="J129" s="195"/>
      <c r="K129" s="198"/>
      <c r="L129" s="161"/>
      <c r="M129" s="201"/>
      <c r="N129" s="199"/>
      <c r="O129" s="171"/>
      <c r="P129" s="171"/>
      <c r="R129" s="162" t="str">
        <f t="shared" si="2"/>
        <v/>
      </c>
      <c r="S129" s="162" t="str">
        <f t="shared" si="3"/>
        <v/>
      </c>
    </row>
    <row r="130" spans="2:19" ht="20.25" customHeight="1" x14ac:dyDescent="0.2">
      <c r="B130" s="173">
        <v>124</v>
      </c>
      <c r="C130" s="195"/>
      <c r="D130" s="172"/>
      <c r="E130" s="197"/>
      <c r="F130" s="195"/>
      <c r="G130" s="195"/>
      <c r="H130" s="195"/>
      <c r="I130" s="195"/>
      <c r="J130" s="195"/>
      <c r="K130" s="198"/>
      <c r="L130" s="161"/>
      <c r="M130" s="201"/>
      <c r="N130" s="199"/>
      <c r="O130" s="171"/>
      <c r="P130" s="171"/>
      <c r="R130" s="162" t="str">
        <f t="shared" si="2"/>
        <v/>
      </c>
      <c r="S130" s="162" t="str">
        <f t="shared" si="3"/>
        <v/>
      </c>
    </row>
    <row r="131" spans="2:19" ht="20.25" customHeight="1" x14ac:dyDescent="0.2">
      <c r="B131" s="173">
        <v>125</v>
      </c>
      <c r="C131" s="195"/>
      <c r="D131" s="172"/>
      <c r="E131" s="197"/>
      <c r="F131" s="195"/>
      <c r="G131" s="195"/>
      <c r="H131" s="195"/>
      <c r="I131" s="195"/>
      <c r="J131" s="195"/>
      <c r="K131" s="198"/>
      <c r="L131" s="161"/>
      <c r="M131" s="201"/>
      <c r="N131" s="199"/>
      <c r="O131" s="171"/>
      <c r="P131" s="171"/>
      <c r="R131" s="162" t="str">
        <f t="shared" si="2"/>
        <v/>
      </c>
      <c r="S131" s="162" t="str">
        <f t="shared" si="3"/>
        <v/>
      </c>
    </row>
    <row r="132" spans="2:19" ht="20.25" customHeight="1" x14ac:dyDescent="0.2">
      <c r="B132" s="173">
        <v>126</v>
      </c>
      <c r="C132" s="195"/>
      <c r="D132" s="172"/>
      <c r="E132" s="197"/>
      <c r="F132" s="195"/>
      <c r="G132" s="195"/>
      <c r="H132" s="195"/>
      <c r="I132" s="195"/>
      <c r="J132" s="195"/>
      <c r="K132" s="198"/>
      <c r="L132" s="161"/>
      <c r="M132" s="201"/>
      <c r="N132" s="199"/>
      <c r="O132" s="171"/>
      <c r="P132" s="171"/>
      <c r="R132" s="162" t="str">
        <f t="shared" si="2"/>
        <v/>
      </c>
      <c r="S132" s="162" t="str">
        <f t="shared" si="3"/>
        <v/>
      </c>
    </row>
    <row r="133" spans="2:19" ht="20.25" customHeight="1" x14ac:dyDescent="0.2">
      <c r="B133" s="173">
        <v>127</v>
      </c>
      <c r="C133" s="195"/>
      <c r="D133" s="172"/>
      <c r="E133" s="197"/>
      <c r="F133" s="195"/>
      <c r="G133" s="195"/>
      <c r="H133" s="195"/>
      <c r="I133" s="195"/>
      <c r="J133" s="195"/>
      <c r="K133" s="198"/>
      <c r="L133" s="161"/>
      <c r="M133" s="201"/>
      <c r="N133" s="199"/>
      <c r="O133" s="171"/>
      <c r="P133" s="171"/>
      <c r="R133" s="162" t="str">
        <f t="shared" si="2"/>
        <v/>
      </c>
      <c r="S133" s="162" t="str">
        <f t="shared" si="3"/>
        <v/>
      </c>
    </row>
    <row r="134" spans="2:19" ht="20.25" customHeight="1" x14ac:dyDescent="0.2">
      <c r="B134" s="173">
        <v>128</v>
      </c>
      <c r="C134" s="195"/>
      <c r="D134" s="172"/>
      <c r="E134" s="197"/>
      <c r="F134" s="195"/>
      <c r="G134" s="195"/>
      <c r="H134" s="195"/>
      <c r="I134" s="195"/>
      <c r="J134" s="195"/>
      <c r="K134" s="198"/>
      <c r="L134" s="161"/>
      <c r="M134" s="201"/>
      <c r="N134" s="199"/>
      <c r="O134" s="171"/>
      <c r="P134" s="171"/>
      <c r="R134" s="162" t="str">
        <f t="shared" si="2"/>
        <v/>
      </c>
      <c r="S134" s="162" t="str">
        <f t="shared" si="3"/>
        <v/>
      </c>
    </row>
    <row r="135" spans="2:19" ht="20.25" customHeight="1" x14ac:dyDescent="0.2">
      <c r="B135" s="173">
        <v>129</v>
      </c>
      <c r="C135" s="195"/>
      <c r="D135" s="172"/>
      <c r="E135" s="197"/>
      <c r="F135" s="195"/>
      <c r="G135" s="195"/>
      <c r="H135" s="195"/>
      <c r="I135" s="195"/>
      <c r="J135" s="195"/>
      <c r="K135" s="198"/>
      <c r="L135" s="161"/>
      <c r="M135" s="201"/>
      <c r="N135" s="199"/>
      <c r="O135" s="171"/>
      <c r="P135" s="171"/>
      <c r="R135" s="162" t="str">
        <f t="shared" si="2"/>
        <v/>
      </c>
      <c r="S135" s="162" t="str">
        <f t="shared" si="3"/>
        <v/>
      </c>
    </row>
    <row r="136" spans="2:19" ht="20.25" customHeight="1" x14ac:dyDescent="0.2">
      <c r="B136" s="173">
        <v>130</v>
      </c>
      <c r="C136" s="195"/>
      <c r="D136" s="172"/>
      <c r="E136" s="197"/>
      <c r="F136" s="195"/>
      <c r="G136" s="195"/>
      <c r="H136" s="195"/>
      <c r="I136" s="195"/>
      <c r="J136" s="195"/>
      <c r="K136" s="198"/>
      <c r="L136" s="161"/>
      <c r="M136" s="201"/>
      <c r="N136" s="199"/>
      <c r="O136" s="171"/>
      <c r="P136" s="171"/>
      <c r="R136" s="162" t="str">
        <f t="shared" ref="R136:R199" si="4">IF(O136="","",N136)</f>
        <v/>
      </c>
      <c r="S136" s="162" t="str">
        <f t="shared" ref="S136:S199" si="5">IF(P136="","",N136)</f>
        <v/>
      </c>
    </row>
    <row r="137" spans="2:19" ht="20.25" customHeight="1" x14ac:dyDescent="0.2">
      <c r="B137" s="173">
        <v>131</v>
      </c>
      <c r="C137" s="195"/>
      <c r="D137" s="172"/>
      <c r="E137" s="197"/>
      <c r="F137" s="195"/>
      <c r="G137" s="195"/>
      <c r="H137" s="195"/>
      <c r="I137" s="195"/>
      <c r="J137" s="195"/>
      <c r="K137" s="198"/>
      <c r="L137" s="161"/>
      <c r="M137" s="201"/>
      <c r="N137" s="199"/>
      <c r="O137" s="171"/>
      <c r="P137" s="171"/>
      <c r="R137" s="162" t="str">
        <f t="shared" si="4"/>
        <v/>
      </c>
      <c r="S137" s="162" t="str">
        <f t="shared" si="5"/>
        <v/>
      </c>
    </row>
    <row r="138" spans="2:19" ht="20.25" customHeight="1" x14ac:dyDescent="0.2">
      <c r="B138" s="173">
        <v>132</v>
      </c>
      <c r="C138" s="195"/>
      <c r="D138" s="172"/>
      <c r="E138" s="197"/>
      <c r="F138" s="195"/>
      <c r="G138" s="195"/>
      <c r="H138" s="195"/>
      <c r="I138" s="195"/>
      <c r="J138" s="195"/>
      <c r="K138" s="198"/>
      <c r="L138" s="161"/>
      <c r="M138" s="201"/>
      <c r="N138" s="199"/>
      <c r="O138" s="171"/>
      <c r="P138" s="171"/>
      <c r="R138" s="162" t="str">
        <f t="shared" si="4"/>
        <v/>
      </c>
      <c r="S138" s="162" t="str">
        <f t="shared" si="5"/>
        <v/>
      </c>
    </row>
    <row r="139" spans="2:19" ht="20.25" customHeight="1" x14ac:dyDescent="0.2">
      <c r="B139" s="173">
        <v>133</v>
      </c>
      <c r="C139" s="195"/>
      <c r="D139" s="172"/>
      <c r="E139" s="197"/>
      <c r="F139" s="195"/>
      <c r="G139" s="195"/>
      <c r="H139" s="195"/>
      <c r="I139" s="195"/>
      <c r="J139" s="195"/>
      <c r="K139" s="198"/>
      <c r="L139" s="161"/>
      <c r="M139" s="201"/>
      <c r="N139" s="199"/>
      <c r="O139" s="171"/>
      <c r="P139" s="171"/>
      <c r="R139" s="162" t="str">
        <f t="shared" si="4"/>
        <v/>
      </c>
      <c r="S139" s="162" t="str">
        <f t="shared" si="5"/>
        <v/>
      </c>
    </row>
    <row r="140" spans="2:19" ht="20.25" customHeight="1" x14ac:dyDescent="0.2">
      <c r="B140" s="173">
        <v>134</v>
      </c>
      <c r="C140" s="195"/>
      <c r="D140" s="172"/>
      <c r="E140" s="197"/>
      <c r="F140" s="195"/>
      <c r="G140" s="195"/>
      <c r="H140" s="195"/>
      <c r="I140" s="195"/>
      <c r="J140" s="195"/>
      <c r="K140" s="198"/>
      <c r="L140" s="161"/>
      <c r="M140" s="201"/>
      <c r="N140" s="199"/>
      <c r="O140" s="171"/>
      <c r="P140" s="171"/>
      <c r="R140" s="162" t="str">
        <f t="shared" si="4"/>
        <v/>
      </c>
      <c r="S140" s="162" t="str">
        <f t="shared" si="5"/>
        <v/>
      </c>
    </row>
    <row r="141" spans="2:19" ht="20.25" customHeight="1" x14ac:dyDescent="0.2">
      <c r="B141" s="173">
        <v>135</v>
      </c>
      <c r="C141" s="195"/>
      <c r="D141" s="172"/>
      <c r="E141" s="197"/>
      <c r="F141" s="195"/>
      <c r="G141" s="195"/>
      <c r="H141" s="195"/>
      <c r="I141" s="195"/>
      <c r="J141" s="195"/>
      <c r="K141" s="198"/>
      <c r="L141" s="161"/>
      <c r="M141" s="201"/>
      <c r="N141" s="199"/>
      <c r="O141" s="171"/>
      <c r="P141" s="171"/>
      <c r="R141" s="162" t="str">
        <f t="shared" si="4"/>
        <v/>
      </c>
      <c r="S141" s="162" t="str">
        <f t="shared" si="5"/>
        <v/>
      </c>
    </row>
    <row r="142" spans="2:19" ht="20.25" customHeight="1" x14ac:dyDescent="0.2">
      <c r="B142" s="173">
        <v>136</v>
      </c>
      <c r="C142" s="195"/>
      <c r="D142" s="172"/>
      <c r="E142" s="197"/>
      <c r="F142" s="195"/>
      <c r="G142" s="195"/>
      <c r="H142" s="195"/>
      <c r="I142" s="195"/>
      <c r="J142" s="195"/>
      <c r="K142" s="198"/>
      <c r="L142" s="161"/>
      <c r="M142" s="201"/>
      <c r="N142" s="199"/>
      <c r="O142" s="171"/>
      <c r="P142" s="171"/>
      <c r="R142" s="162" t="str">
        <f t="shared" si="4"/>
        <v/>
      </c>
      <c r="S142" s="162" t="str">
        <f t="shared" si="5"/>
        <v/>
      </c>
    </row>
    <row r="143" spans="2:19" ht="20.25" customHeight="1" x14ac:dyDescent="0.2">
      <c r="B143" s="173">
        <v>137</v>
      </c>
      <c r="C143" s="195"/>
      <c r="D143" s="172"/>
      <c r="E143" s="197"/>
      <c r="F143" s="195"/>
      <c r="G143" s="195"/>
      <c r="H143" s="195"/>
      <c r="I143" s="195"/>
      <c r="J143" s="195"/>
      <c r="K143" s="198"/>
      <c r="L143" s="161"/>
      <c r="M143" s="201"/>
      <c r="N143" s="199"/>
      <c r="O143" s="171"/>
      <c r="P143" s="171"/>
      <c r="R143" s="162" t="str">
        <f t="shared" si="4"/>
        <v/>
      </c>
      <c r="S143" s="162" t="str">
        <f t="shared" si="5"/>
        <v/>
      </c>
    </row>
    <row r="144" spans="2:19" ht="20.25" customHeight="1" x14ac:dyDescent="0.2">
      <c r="B144" s="173">
        <v>138</v>
      </c>
      <c r="C144" s="195"/>
      <c r="D144" s="172"/>
      <c r="E144" s="197"/>
      <c r="F144" s="195"/>
      <c r="G144" s="195"/>
      <c r="H144" s="195"/>
      <c r="I144" s="195"/>
      <c r="J144" s="195"/>
      <c r="K144" s="198"/>
      <c r="L144" s="161"/>
      <c r="M144" s="201"/>
      <c r="N144" s="199"/>
      <c r="O144" s="171"/>
      <c r="P144" s="171"/>
      <c r="R144" s="162" t="str">
        <f t="shared" si="4"/>
        <v/>
      </c>
      <c r="S144" s="162" t="str">
        <f t="shared" si="5"/>
        <v/>
      </c>
    </row>
    <row r="145" spans="2:19" ht="20.25" customHeight="1" x14ac:dyDescent="0.2">
      <c r="B145" s="173">
        <v>139</v>
      </c>
      <c r="C145" s="195"/>
      <c r="D145" s="172"/>
      <c r="E145" s="197"/>
      <c r="F145" s="195"/>
      <c r="G145" s="195"/>
      <c r="H145" s="195"/>
      <c r="I145" s="195"/>
      <c r="J145" s="195"/>
      <c r="K145" s="198"/>
      <c r="L145" s="161"/>
      <c r="M145" s="201"/>
      <c r="N145" s="199"/>
      <c r="O145" s="171"/>
      <c r="P145" s="171"/>
      <c r="R145" s="162" t="str">
        <f t="shared" si="4"/>
        <v/>
      </c>
      <c r="S145" s="162" t="str">
        <f t="shared" si="5"/>
        <v/>
      </c>
    </row>
    <row r="146" spans="2:19" ht="20.25" customHeight="1" x14ac:dyDescent="0.2">
      <c r="B146" s="173">
        <v>140</v>
      </c>
      <c r="C146" s="195"/>
      <c r="D146" s="172"/>
      <c r="E146" s="197"/>
      <c r="F146" s="195"/>
      <c r="G146" s="195"/>
      <c r="H146" s="195"/>
      <c r="I146" s="195"/>
      <c r="J146" s="195"/>
      <c r="K146" s="198"/>
      <c r="L146" s="161"/>
      <c r="M146" s="201"/>
      <c r="N146" s="199"/>
      <c r="O146" s="171"/>
      <c r="P146" s="171"/>
      <c r="R146" s="162" t="str">
        <f t="shared" si="4"/>
        <v/>
      </c>
      <c r="S146" s="162" t="str">
        <f t="shared" si="5"/>
        <v/>
      </c>
    </row>
    <row r="147" spans="2:19" ht="20.25" customHeight="1" x14ac:dyDescent="0.2">
      <c r="B147" s="173">
        <v>146</v>
      </c>
      <c r="C147" s="195"/>
      <c r="D147" s="172"/>
      <c r="E147" s="197"/>
      <c r="F147" s="195"/>
      <c r="G147" s="195"/>
      <c r="H147" s="195"/>
      <c r="I147" s="195"/>
      <c r="J147" s="195"/>
      <c r="K147" s="198"/>
      <c r="L147" s="161"/>
      <c r="M147" s="201"/>
      <c r="N147" s="199"/>
      <c r="O147" s="171"/>
      <c r="P147" s="171"/>
      <c r="R147" s="162" t="str">
        <f t="shared" si="4"/>
        <v/>
      </c>
      <c r="S147" s="162" t="str">
        <f t="shared" si="5"/>
        <v/>
      </c>
    </row>
    <row r="148" spans="2:19" ht="20.25" customHeight="1" x14ac:dyDescent="0.2">
      <c r="B148" s="173">
        <v>147</v>
      </c>
      <c r="C148" s="195"/>
      <c r="D148" s="172"/>
      <c r="E148" s="197"/>
      <c r="F148" s="195"/>
      <c r="G148" s="195"/>
      <c r="H148" s="195"/>
      <c r="I148" s="195"/>
      <c r="J148" s="195"/>
      <c r="K148" s="198"/>
      <c r="L148" s="161"/>
      <c r="M148" s="201"/>
      <c r="N148" s="199"/>
      <c r="O148" s="171"/>
      <c r="P148" s="171"/>
      <c r="R148" s="162" t="str">
        <f t="shared" si="4"/>
        <v/>
      </c>
      <c r="S148" s="162" t="str">
        <f t="shared" si="5"/>
        <v/>
      </c>
    </row>
    <row r="149" spans="2:19" ht="20.25" customHeight="1" x14ac:dyDescent="0.2">
      <c r="B149" s="173">
        <v>148</v>
      </c>
      <c r="C149" s="195"/>
      <c r="D149" s="172"/>
      <c r="E149" s="197"/>
      <c r="F149" s="195"/>
      <c r="G149" s="195"/>
      <c r="H149" s="195"/>
      <c r="I149" s="195"/>
      <c r="J149" s="195"/>
      <c r="K149" s="198"/>
      <c r="L149" s="161"/>
      <c r="M149" s="201"/>
      <c r="N149" s="199"/>
      <c r="O149" s="171"/>
      <c r="P149" s="171"/>
      <c r="R149" s="162" t="str">
        <f t="shared" si="4"/>
        <v/>
      </c>
      <c r="S149" s="162" t="str">
        <f t="shared" si="5"/>
        <v/>
      </c>
    </row>
    <row r="150" spans="2:19" ht="20.25" customHeight="1" x14ac:dyDescent="0.2">
      <c r="B150" s="173">
        <v>149</v>
      </c>
      <c r="C150" s="195"/>
      <c r="D150" s="172"/>
      <c r="E150" s="197"/>
      <c r="F150" s="195"/>
      <c r="G150" s="195"/>
      <c r="H150" s="195"/>
      <c r="I150" s="195"/>
      <c r="J150" s="195"/>
      <c r="K150" s="198"/>
      <c r="L150" s="161"/>
      <c r="M150" s="201"/>
      <c r="N150" s="199"/>
      <c r="O150" s="171"/>
      <c r="P150" s="171"/>
      <c r="R150" s="162" t="str">
        <f t="shared" si="4"/>
        <v/>
      </c>
      <c r="S150" s="162" t="str">
        <f t="shared" si="5"/>
        <v/>
      </c>
    </row>
    <row r="151" spans="2:19" ht="20.25" customHeight="1" x14ac:dyDescent="0.2">
      <c r="B151" s="173">
        <v>150</v>
      </c>
      <c r="C151" s="195"/>
      <c r="D151" s="172"/>
      <c r="E151" s="197"/>
      <c r="F151" s="195"/>
      <c r="G151" s="195"/>
      <c r="H151" s="195"/>
      <c r="I151" s="195"/>
      <c r="J151" s="195"/>
      <c r="K151" s="198"/>
      <c r="L151" s="161"/>
      <c r="M151" s="201"/>
      <c r="N151" s="199"/>
      <c r="O151" s="171"/>
      <c r="P151" s="171"/>
      <c r="R151" s="162" t="str">
        <f t="shared" si="4"/>
        <v/>
      </c>
      <c r="S151" s="162" t="str">
        <f t="shared" si="5"/>
        <v/>
      </c>
    </row>
    <row r="152" spans="2:19" ht="20.25" customHeight="1" x14ac:dyDescent="0.2">
      <c r="B152" s="173">
        <v>151</v>
      </c>
      <c r="C152" s="195"/>
      <c r="D152" s="172"/>
      <c r="E152" s="197"/>
      <c r="F152" s="195"/>
      <c r="G152" s="195"/>
      <c r="H152" s="195"/>
      <c r="I152" s="195"/>
      <c r="J152" s="195"/>
      <c r="K152" s="198"/>
      <c r="L152" s="161"/>
      <c r="M152" s="201"/>
      <c r="N152" s="199"/>
      <c r="O152" s="171"/>
      <c r="P152" s="171"/>
      <c r="R152" s="162" t="str">
        <f t="shared" si="4"/>
        <v/>
      </c>
      <c r="S152" s="162" t="str">
        <f t="shared" si="5"/>
        <v/>
      </c>
    </row>
    <row r="153" spans="2:19" ht="20.25" customHeight="1" x14ac:dyDescent="0.2">
      <c r="B153" s="173">
        <v>152</v>
      </c>
      <c r="C153" s="195"/>
      <c r="D153" s="172"/>
      <c r="E153" s="197"/>
      <c r="F153" s="195"/>
      <c r="G153" s="195"/>
      <c r="H153" s="195"/>
      <c r="I153" s="195"/>
      <c r="J153" s="195"/>
      <c r="K153" s="198"/>
      <c r="L153" s="161"/>
      <c r="M153" s="201"/>
      <c r="N153" s="199"/>
      <c r="O153" s="171"/>
      <c r="P153" s="171"/>
      <c r="R153" s="162" t="str">
        <f t="shared" si="4"/>
        <v/>
      </c>
      <c r="S153" s="162" t="str">
        <f t="shared" si="5"/>
        <v/>
      </c>
    </row>
    <row r="154" spans="2:19" ht="20.25" customHeight="1" x14ac:dyDescent="0.2">
      <c r="B154" s="173">
        <v>153</v>
      </c>
      <c r="C154" s="195"/>
      <c r="D154" s="172"/>
      <c r="E154" s="197"/>
      <c r="F154" s="195"/>
      <c r="G154" s="195"/>
      <c r="H154" s="195"/>
      <c r="I154" s="195"/>
      <c r="J154" s="195"/>
      <c r="K154" s="198"/>
      <c r="L154" s="161"/>
      <c r="M154" s="201"/>
      <c r="N154" s="199"/>
      <c r="O154" s="171"/>
      <c r="P154" s="171"/>
      <c r="R154" s="162" t="str">
        <f t="shared" si="4"/>
        <v/>
      </c>
      <c r="S154" s="162" t="str">
        <f t="shared" si="5"/>
        <v/>
      </c>
    </row>
    <row r="155" spans="2:19" ht="20.25" customHeight="1" x14ac:dyDescent="0.2">
      <c r="B155" s="173">
        <v>154</v>
      </c>
      <c r="C155" s="195"/>
      <c r="D155" s="172"/>
      <c r="E155" s="197"/>
      <c r="F155" s="195"/>
      <c r="G155" s="195"/>
      <c r="H155" s="195"/>
      <c r="I155" s="195"/>
      <c r="J155" s="195"/>
      <c r="K155" s="198"/>
      <c r="L155" s="161"/>
      <c r="M155" s="201"/>
      <c r="N155" s="199"/>
      <c r="O155" s="171"/>
      <c r="P155" s="171"/>
      <c r="R155" s="162" t="str">
        <f t="shared" si="4"/>
        <v/>
      </c>
      <c r="S155" s="162" t="str">
        <f t="shared" si="5"/>
        <v/>
      </c>
    </row>
    <row r="156" spans="2:19" ht="20.25" customHeight="1" x14ac:dyDescent="0.2">
      <c r="B156" s="173">
        <v>155</v>
      </c>
      <c r="C156" s="195"/>
      <c r="D156" s="172"/>
      <c r="E156" s="197"/>
      <c r="F156" s="195"/>
      <c r="G156" s="195"/>
      <c r="H156" s="195"/>
      <c r="I156" s="195"/>
      <c r="J156" s="195"/>
      <c r="K156" s="198"/>
      <c r="L156" s="161"/>
      <c r="M156" s="201"/>
      <c r="N156" s="199"/>
      <c r="O156" s="171"/>
      <c r="P156" s="171"/>
      <c r="R156" s="162" t="str">
        <f t="shared" si="4"/>
        <v/>
      </c>
      <c r="S156" s="162" t="str">
        <f t="shared" si="5"/>
        <v/>
      </c>
    </row>
    <row r="157" spans="2:19" ht="20.25" customHeight="1" x14ac:dyDescent="0.2">
      <c r="B157" s="173">
        <v>156</v>
      </c>
      <c r="C157" s="195"/>
      <c r="D157" s="172"/>
      <c r="E157" s="197"/>
      <c r="F157" s="195"/>
      <c r="G157" s="195"/>
      <c r="H157" s="195"/>
      <c r="I157" s="195"/>
      <c r="J157" s="195"/>
      <c r="K157" s="198"/>
      <c r="L157" s="161"/>
      <c r="M157" s="201"/>
      <c r="N157" s="199"/>
      <c r="O157" s="171"/>
      <c r="P157" s="171"/>
      <c r="R157" s="162" t="str">
        <f t="shared" si="4"/>
        <v/>
      </c>
      <c r="S157" s="162" t="str">
        <f t="shared" si="5"/>
        <v/>
      </c>
    </row>
    <row r="158" spans="2:19" ht="20.25" customHeight="1" x14ac:dyDescent="0.2">
      <c r="B158" s="173">
        <v>157</v>
      </c>
      <c r="C158" s="195"/>
      <c r="D158" s="172"/>
      <c r="E158" s="197"/>
      <c r="F158" s="195"/>
      <c r="G158" s="195"/>
      <c r="H158" s="195"/>
      <c r="I158" s="195"/>
      <c r="J158" s="195"/>
      <c r="K158" s="198"/>
      <c r="L158" s="161"/>
      <c r="M158" s="201"/>
      <c r="N158" s="199"/>
      <c r="O158" s="171"/>
      <c r="P158" s="171"/>
      <c r="R158" s="162" t="str">
        <f t="shared" si="4"/>
        <v/>
      </c>
      <c r="S158" s="162" t="str">
        <f t="shared" si="5"/>
        <v/>
      </c>
    </row>
    <row r="159" spans="2:19" ht="20.25" customHeight="1" x14ac:dyDescent="0.2">
      <c r="B159" s="173">
        <v>158</v>
      </c>
      <c r="C159" s="195"/>
      <c r="D159" s="172"/>
      <c r="E159" s="197"/>
      <c r="F159" s="195"/>
      <c r="G159" s="195"/>
      <c r="H159" s="195"/>
      <c r="I159" s="195"/>
      <c r="J159" s="195"/>
      <c r="K159" s="198"/>
      <c r="L159" s="161"/>
      <c r="M159" s="201"/>
      <c r="N159" s="199"/>
      <c r="O159" s="171"/>
      <c r="P159" s="171"/>
      <c r="R159" s="162" t="str">
        <f t="shared" si="4"/>
        <v/>
      </c>
      <c r="S159" s="162" t="str">
        <f t="shared" si="5"/>
        <v/>
      </c>
    </row>
    <row r="160" spans="2:19" ht="20.25" customHeight="1" x14ac:dyDescent="0.2">
      <c r="B160" s="173">
        <v>159</v>
      </c>
      <c r="C160" s="195"/>
      <c r="D160" s="172"/>
      <c r="E160" s="197"/>
      <c r="F160" s="195"/>
      <c r="G160" s="195"/>
      <c r="H160" s="195"/>
      <c r="I160" s="195"/>
      <c r="J160" s="195"/>
      <c r="K160" s="198"/>
      <c r="L160" s="161"/>
      <c r="M160" s="201"/>
      <c r="N160" s="199"/>
      <c r="O160" s="171"/>
      <c r="P160" s="171"/>
      <c r="R160" s="162" t="str">
        <f t="shared" si="4"/>
        <v/>
      </c>
      <c r="S160" s="162" t="str">
        <f t="shared" si="5"/>
        <v/>
      </c>
    </row>
    <row r="161" spans="2:19" ht="20.25" customHeight="1" x14ac:dyDescent="0.2">
      <c r="B161" s="173">
        <v>160</v>
      </c>
      <c r="C161" s="195"/>
      <c r="D161" s="172"/>
      <c r="E161" s="197"/>
      <c r="F161" s="195"/>
      <c r="G161" s="195"/>
      <c r="H161" s="195"/>
      <c r="I161" s="195"/>
      <c r="J161" s="195"/>
      <c r="K161" s="198"/>
      <c r="L161" s="161"/>
      <c r="M161" s="201"/>
      <c r="N161" s="199"/>
      <c r="O161" s="171"/>
      <c r="P161" s="171"/>
      <c r="R161" s="162" t="str">
        <f t="shared" si="4"/>
        <v/>
      </c>
      <c r="S161" s="162" t="str">
        <f t="shared" si="5"/>
        <v/>
      </c>
    </row>
    <row r="162" spans="2:19" ht="20.25" customHeight="1" x14ac:dyDescent="0.2">
      <c r="B162" s="173">
        <v>161</v>
      </c>
      <c r="C162" s="195"/>
      <c r="D162" s="172"/>
      <c r="E162" s="197"/>
      <c r="F162" s="195"/>
      <c r="G162" s="195"/>
      <c r="H162" s="195"/>
      <c r="I162" s="195"/>
      <c r="J162" s="195"/>
      <c r="K162" s="198"/>
      <c r="L162" s="161"/>
      <c r="M162" s="201"/>
      <c r="N162" s="199"/>
      <c r="O162" s="171"/>
      <c r="P162" s="171"/>
      <c r="R162" s="162" t="str">
        <f t="shared" si="4"/>
        <v/>
      </c>
      <c r="S162" s="162" t="str">
        <f t="shared" si="5"/>
        <v/>
      </c>
    </row>
    <row r="163" spans="2:19" ht="20.25" customHeight="1" x14ac:dyDescent="0.2">
      <c r="B163" s="173">
        <v>162</v>
      </c>
      <c r="C163" s="195"/>
      <c r="D163" s="172"/>
      <c r="E163" s="197"/>
      <c r="F163" s="195"/>
      <c r="G163" s="195"/>
      <c r="H163" s="195"/>
      <c r="I163" s="195"/>
      <c r="J163" s="195"/>
      <c r="K163" s="198"/>
      <c r="L163" s="161"/>
      <c r="M163" s="201"/>
      <c r="N163" s="199"/>
      <c r="O163" s="171"/>
      <c r="P163" s="171"/>
      <c r="R163" s="162" t="str">
        <f t="shared" si="4"/>
        <v/>
      </c>
      <c r="S163" s="162" t="str">
        <f t="shared" si="5"/>
        <v/>
      </c>
    </row>
    <row r="164" spans="2:19" ht="20.25" customHeight="1" x14ac:dyDescent="0.2">
      <c r="B164" s="173">
        <v>163</v>
      </c>
      <c r="C164" s="195"/>
      <c r="D164" s="172"/>
      <c r="E164" s="197"/>
      <c r="F164" s="195"/>
      <c r="G164" s="195"/>
      <c r="H164" s="195"/>
      <c r="I164" s="195"/>
      <c r="J164" s="195"/>
      <c r="K164" s="198"/>
      <c r="L164" s="161"/>
      <c r="M164" s="201"/>
      <c r="N164" s="199"/>
      <c r="O164" s="171"/>
      <c r="P164" s="171"/>
      <c r="R164" s="162" t="str">
        <f t="shared" si="4"/>
        <v/>
      </c>
      <c r="S164" s="162" t="str">
        <f t="shared" si="5"/>
        <v/>
      </c>
    </row>
    <row r="165" spans="2:19" ht="20.25" customHeight="1" x14ac:dyDescent="0.2">
      <c r="B165" s="173">
        <v>164</v>
      </c>
      <c r="C165" s="195"/>
      <c r="D165" s="172"/>
      <c r="E165" s="197"/>
      <c r="F165" s="195"/>
      <c r="G165" s="195"/>
      <c r="H165" s="195"/>
      <c r="I165" s="195"/>
      <c r="J165" s="195"/>
      <c r="K165" s="198"/>
      <c r="L165" s="161"/>
      <c r="M165" s="201"/>
      <c r="N165" s="199"/>
      <c r="O165" s="171"/>
      <c r="P165" s="171"/>
      <c r="R165" s="162" t="str">
        <f t="shared" si="4"/>
        <v/>
      </c>
      <c r="S165" s="162" t="str">
        <f t="shared" si="5"/>
        <v/>
      </c>
    </row>
    <row r="166" spans="2:19" ht="20.25" customHeight="1" x14ac:dyDescent="0.2">
      <c r="B166" s="173">
        <v>165</v>
      </c>
      <c r="C166" s="195"/>
      <c r="D166" s="172"/>
      <c r="E166" s="197"/>
      <c r="F166" s="195"/>
      <c r="G166" s="195"/>
      <c r="H166" s="195"/>
      <c r="I166" s="195"/>
      <c r="J166" s="195"/>
      <c r="K166" s="198"/>
      <c r="L166" s="161"/>
      <c r="M166" s="201"/>
      <c r="N166" s="199"/>
      <c r="O166" s="171"/>
      <c r="P166" s="171"/>
      <c r="R166" s="162" t="str">
        <f t="shared" si="4"/>
        <v/>
      </c>
      <c r="S166" s="162" t="str">
        <f t="shared" si="5"/>
        <v/>
      </c>
    </row>
    <row r="167" spans="2:19" ht="20.25" customHeight="1" x14ac:dyDescent="0.2">
      <c r="B167" s="173">
        <v>166</v>
      </c>
      <c r="C167" s="195"/>
      <c r="D167" s="172"/>
      <c r="E167" s="197"/>
      <c r="F167" s="195"/>
      <c r="G167" s="195"/>
      <c r="H167" s="195"/>
      <c r="I167" s="195"/>
      <c r="J167" s="195"/>
      <c r="K167" s="198"/>
      <c r="L167" s="161"/>
      <c r="M167" s="201"/>
      <c r="N167" s="199"/>
      <c r="O167" s="171"/>
      <c r="P167" s="171"/>
      <c r="R167" s="162" t="str">
        <f t="shared" si="4"/>
        <v/>
      </c>
      <c r="S167" s="162" t="str">
        <f t="shared" si="5"/>
        <v/>
      </c>
    </row>
    <row r="168" spans="2:19" ht="20.25" customHeight="1" x14ac:dyDescent="0.2">
      <c r="B168" s="173">
        <v>167</v>
      </c>
      <c r="C168" s="195"/>
      <c r="D168" s="172"/>
      <c r="E168" s="197"/>
      <c r="F168" s="195"/>
      <c r="G168" s="195"/>
      <c r="H168" s="195"/>
      <c r="I168" s="195"/>
      <c r="J168" s="195"/>
      <c r="K168" s="198"/>
      <c r="L168" s="161"/>
      <c r="M168" s="201"/>
      <c r="N168" s="199"/>
      <c r="O168" s="171"/>
      <c r="P168" s="171"/>
      <c r="R168" s="162" t="str">
        <f t="shared" si="4"/>
        <v/>
      </c>
      <c r="S168" s="162" t="str">
        <f t="shared" si="5"/>
        <v/>
      </c>
    </row>
    <row r="169" spans="2:19" ht="20.25" customHeight="1" x14ac:dyDescent="0.2">
      <c r="B169" s="173">
        <v>168</v>
      </c>
      <c r="C169" s="195"/>
      <c r="D169" s="172"/>
      <c r="E169" s="197"/>
      <c r="F169" s="195"/>
      <c r="G169" s="195"/>
      <c r="H169" s="195"/>
      <c r="I169" s="195"/>
      <c r="J169" s="195"/>
      <c r="K169" s="198"/>
      <c r="L169" s="161"/>
      <c r="M169" s="201"/>
      <c r="N169" s="199"/>
      <c r="O169" s="171"/>
      <c r="P169" s="171"/>
      <c r="R169" s="162" t="str">
        <f t="shared" si="4"/>
        <v/>
      </c>
      <c r="S169" s="162" t="str">
        <f t="shared" si="5"/>
        <v/>
      </c>
    </row>
    <row r="170" spans="2:19" ht="20.25" customHeight="1" x14ac:dyDescent="0.2">
      <c r="B170" s="173">
        <v>169</v>
      </c>
      <c r="C170" s="195"/>
      <c r="D170" s="172"/>
      <c r="E170" s="197"/>
      <c r="F170" s="195"/>
      <c r="G170" s="195"/>
      <c r="H170" s="195"/>
      <c r="I170" s="195"/>
      <c r="J170" s="195"/>
      <c r="K170" s="198"/>
      <c r="L170" s="161"/>
      <c r="M170" s="201"/>
      <c r="N170" s="199"/>
      <c r="O170" s="171"/>
      <c r="P170" s="171"/>
      <c r="R170" s="162" t="str">
        <f t="shared" si="4"/>
        <v/>
      </c>
      <c r="S170" s="162" t="str">
        <f t="shared" si="5"/>
        <v/>
      </c>
    </row>
    <row r="171" spans="2:19" ht="20.25" customHeight="1" x14ac:dyDescent="0.2">
      <c r="B171" s="173">
        <v>170</v>
      </c>
      <c r="C171" s="195"/>
      <c r="D171" s="172"/>
      <c r="E171" s="197"/>
      <c r="F171" s="195"/>
      <c r="G171" s="195"/>
      <c r="H171" s="195"/>
      <c r="I171" s="195"/>
      <c r="J171" s="195"/>
      <c r="K171" s="198"/>
      <c r="L171" s="161"/>
      <c r="M171" s="201"/>
      <c r="N171" s="199"/>
      <c r="O171" s="171"/>
      <c r="P171" s="171"/>
      <c r="R171" s="162" t="str">
        <f t="shared" si="4"/>
        <v/>
      </c>
      <c r="S171" s="162" t="str">
        <f t="shared" si="5"/>
        <v/>
      </c>
    </row>
    <row r="172" spans="2:19" ht="20.25" customHeight="1" x14ac:dyDescent="0.2">
      <c r="B172" s="173">
        <v>171</v>
      </c>
      <c r="C172" s="195"/>
      <c r="D172" s="172"/>
      <c r="E172" s="197"/>
      <c r="F172" s="195"/>
      <c r="G172" s="195"/>
      <c r="H172" s="195"/>
      <c r="I172" s="195"/>
      <c r="J172" s="195"/>
      <c r="K172" s="198"/>
      <c r="L172" s="161"/>
      <c r="M172" s="201"/>
      <c r="N172" s="199"/>
      <c r="O172" s="171"/>
      <c r="P172" s="171"/>
      <c r="R172" s="162" t="str">
        <f t="shared" si="4"/>
        <v/>
      </c>
      <c r="S172" s="162" t="str">
        <f t="shared" si="5"/>
        <v/>
      </c>
    </row>
    <row r="173" spans="2:19" ht="20.25" customHeight="1" x14ac:dyDescent="0.2">
      <c r="B173" s="173">
        <v>172</v>
      </c>
      <c r="C173" s="195"/>
      <c r="D173" s="172"/>
      <c r="E173" s="197"/>
      <c r="F173" s="195"/>
      <c r="G173" s="195"/>
      <c r="H173" s="195"/>
      <c r="I173" s="195"/>
      <c r="J173" s="195"/>
      <c r="K173" s="198"/>
      <c r="L173" s="161"/>
      <c r="M173" s="201"/>
      <c r="N173" s="199"/>
      <c r="O173" s="171"/>
      <c r="P173" s="171"/>
      <c r="R173" s="162" t="str">
        <f t="shared" si="4"/>
        <v/>
      </c>
      <c r="S173" s="162" t="str">
        <f t="shared" si="5"/>
        <v/>
      </c>
    </row>
    <row r="174" spans="2:19" ht="20.25" customHeight="1" x14ac:dyDescent="0.2">
      <c r="B174" s="173">
        <v>173</v>
      </c>
      <c r="C174" s="195"/>
      <c r="D174" s="172"/>
      <c r="E174" s="197"/>
      <c r="F174" s="195"/>
      <c r="G174" s="195"/>
      <c r="H174" s="195"/>
      <c r="I174" s="195"/>
      <c r="J174" s="195"/>
      <c r="K174" s="198"/>
      <c r="L174" s="161"/>
      <c r="M174" s="201"/>
      <c r="N174" s="199"/>
      <c r="O174" s="171"/>
      <c r="P174" s="171"/>
      <c r="R174" s="162" t="str">
        <f t="shared" si="4"/>
        <v/>
      </c>
      <c r="S174" s="162" t="str">
        <f t="shared" si="5"/>
        <v/>
      </c>
    </row>
    <row r="175" spans="2:19" ht="20.25" customHeight="1" x14ac:dyDescent="0.2">
      <c r="B175" s="173">
        <v>174</v>
      </c>
      <c r="C175" s="195"/>
      <c r="D175" s="172"/>
      <c r="E175" s="197"/>
      <c r="F175" s="195"/>
      <c r="G175" s="195"/>
      <c r="H175" s="195"/>
      <c r="I175" s="195"/>
      <c r="J175" s="195"/>
      <c r="K175" s="198"/>
      <c r="L175" s="161"/>
      <c r="M175" s="201"/>
      <c r="N175" s="199"/>
      <c r="O175" s="171"/>
      <c r="P175" s="171"/>
      <c r="R175" s="162" t="str">
        <f t="shared" si="4"/>
        <v/>
      </c>
      <c r="S175" s="162" t="str">
        <f t="shared" si="5"/>
        <v/>
      </c>
    </row>
    <row r="176" spans="2:19" ht="20.25" customHeight="1" x14ac:dyDescent="0.2">
      <c r="B176" s="173">
        <v>175</v>
      </c>
      <c r="C176" s="195"/>
      <c r="D176" s="172"/>
      <c r="E176" s="197"/>
      <c r="F176" s="195"/>
      <c r="G176" s="195"/>
      <c r="H176" s="195"/>
      <c r="I176" s="195"/>
      <c r="J176" s="195"/>
      <c r="K176" s="198"/>
      <c r="L176" s="161"/>
      <c r="M176" s="201"/>
      <c r="N176" s="199"/>
      <c r="O176" s="171"/>
      <c r="P176" s="171"/>
      <c r="R176" s="162" t="str">
        <f t="shared" si="4"/>
        <v/>
      </c>
      <c r="S176" s="162" t="str">
        <f t="shared" si="5"/>
        <v/>
      </c>
    </row>
    <row r="177" spans="2:19" ht="20.25" customHeight="1" x14ac:dyDescent="0.2">
      <c r="B177" s="173">
        <v>176</v>
      </c>
      <c r="C177" s="195"/>
      <c r="D177" s="172"/>
      <c r="E177" s="197"/>
      <c r="F177" s="195"/>
      <c r="G177" s="195"/>
      <c r="H177" s="195"/>
      <c r="I177" s="195"/>
      <c r="J177" s="195"/>
      <c r="K177" s="198"/>
      <c r="L177" s="161"/>
      <c r="M177" s="201"/>
      <c r="N177" s="199"/>
      <c r="O177" s="171"/>
      <c r="P177" s="171"/>
      <c r="R177" s="162" t="str">
        <f t="shared" si="4"/>
        <v/>
      </c>
      <c r="S177" s="162" t="str">
        <f t="shared" si="5"/>
        <v/>
      </c>
    </row>
    <row r="178" spans="2:19" ht="20.25" customHeight="1" x14ac:dyDescent="0.2">
      <c r="B178" s="173">
        <v>177</v>
      </c>
      <c r="C178" s="195"/>
      <c r="D178" s="172"/>
      <c r="E178" s="197"/>
      <c r="F178" s="195"/>
      <c r="G178" s="195"/>
      <c r="H178" s="195"/>
      <c r="I178" s="195"/>
      <c r="J178" s="195"/>
      <c r="K178" s="198"/>
      <c r="L178" s="161"/>
      <c r="M178" s="201"/>
      <c r="N178" s="199"/>
      <c r="O178" s="171"/>
      <c r="P178" s="171"/>
      <c r="R178" s="162" t="str">
        <f t="shared" si="4"/>
        <v/>
      </c>
      <c r="S178" s="162" t="str">
        <f t="shared" si="5"/>
        <v/>
      </c>
    </row>
    <row r="179" spans="2:19" ht="20.25" customHeight="1" x14ac:dyDescent="0.2">
      <c r="B179" s="173">
        <v>178</v>
      </c>
      <c r="C179" s="195"/>
      <c r="D179" s="172"/>
      <c r="E179" s="197"/>
      <c r="F179" s="195"/>
      <c r="G179" s="195"/>
      <c r="H179" s="195"/>
      <c r="I179" s="195"/>
      <c r="J179" s="195"/>
      <c r="K179" s="198"/>
      <c r="L179" s="161"/>
      <c r="M179" s="201"/>
      <c r="N179" s="199"/>
      <c r="O179" s="171"/>
      <c r="P179" s="171"/>
      <c r="R179" s="162" t="str">
        <f t="shared" si="4"/>
        <v/>
      </c>
      <c r="S179" s="162" t="str">
        <f t="shared" si="5"/>
        <v/>
      </c>
    </row>
    <row r="180" spans="2:19" ht="20.25" customHeight="1" x14ac:dyDescent="0.2">
      <c r="B180" s="173">
        <v>179</v>
      </c>
      <c r="C180" s="195"/>
      <c r="D180" s="172"/>
      <c r="E180" s="197"/>
      <c r="F180" s="195"/>
      <c r="G180" s="195"/>
      <c r="H180" s="195"/>
      <c r="I180" s="195"/>
      <c r="J180" s="195"/>
      <c r="K180" s="198"/>
      <c r="L180" s="161"/>
      <c r="M180" s="201"/>
      <c r="N180" s="199"/>
      <c r="O180" s="171"/>
      <c r="P180" s="171"/>
      <c r="R180" s="162" t="str">
        <f t="shared" si="4"/>
        <v/>
      </c>
      <c r="S180" s="162" t="str">
        <f t="shared" si="5"/>
        <v/>
      </c>
    </row>
    <row r="181" spans="2:19" ht="20.25" customHeight="1" x14ac:dyDescent="0.2">
      <c r="B181" s="173">
        <v>180</v>
      </c>
      <c r="C181" s="195"/>
      <c r="D181" s="172"/>
      <c r="E181" s="197"/>
      <c r="F181" s="195"/>
      <c r="G181" s="195"/>
      <c r="H181" s="195"/>
      <c r="I181" s="195"/>
      <c r="J181" s="195"/>
      <c r="K181" s="198"/>
      <c r="L181" s="161"/>
      <c r="M181" s="201"/>
      <c r="N181" s="199"/>
      <c r="O181" s="171"/>
      <c r="P181" s="171"/>
      <c r="R181" s="162" t="str">
        <f t="shared" si="4"/>
        <v/>
      </c>
      <c r="S181" s="162" t="str">
        <f t="shared" si="5"/>
        <v/>
      </c>
    </row>
    <row r="182" spans="2:19" ht="20.25" customHeight="1" x14ac:dyDescent="0.2">
      <c r="B182" s="173">
        <v>181</v>
      </c>
      <c r="C182" s="195"/>
      <c r="D182" s="172"/>
      <c r="E182" s="197"/>
      <c r="F182" s="195"/>
      <c r="G182" s="195"/>
      <c r="H182" s="195"/>
      <c r="I182" s="195"/>
      <c r="J182" s="195"/>
      <c r="K182" s="198"/>
      <c r="L182" s="161"/>
      <c r="M182" s="201"/>
      <c r="N182" s="199"/>
      <c r="O182" s="171"/>
      <c r="P182" s="171"/>
      <c r="R182" s="162" t="str">
        <f t="shared" si="4"/>
        <v/>
      </c>
      <c r="S182" s="162" t="str">
        <f t="shared" si="5"/>
        <v/>
      </c>
    </row>
    <row r="183" spans="2:19" ht="20.25" customHeight="1" x14ac:dyDescent="0.2">
      <c r="B183" s="173">
        <v>182</v>
      </c>
      <c r="C183" s="195"/>
      <c r="D183" s="172"/>
      <c r="E183" s="197"/>
      <c r="F183" s="195"/>
      <c r="G183" s="195"/>
      <c r="H183" s="195"/>
      <c r="I183" s="195"/>
      <c r="J183" s="195"/>
      <c r="K183" s="198"/>
      <c r="L183" s="161"/>
      <c r="M183" s="201"/>
      <c r="N183" s="199"/>
      <c r="O183" s="171"/>
      <c r="P183" s="171"/>
      <c r="R183" s="162" t="str">
        <f t="shared" si="4"/>
        <v/>
      </c>
      <c r="S183" s="162" t="str">
        <f t="shared" si="5"/>
        <v/>
      </c>
    </row>
    <row r="184" spans="2:19" ht="20.25" customHeight="1" x14ac:dyDescent="0.2">
      <c r="B184" s="173">
        <v>183</v>
      </c>
      <c r="C184" s="195"/>
      <c r="D184" s="172"/>
      <c r="E184" s="197"/>
      <c r="F184" s="195"/>
      <c r="G184" s="195"/>
      <c r="H184" s="195"/>
      <c r="I184" s="195"/>
      <c r="J184" s="195"/>
      <c r="K184" s="198"/>
      <c r="L184" s="161"/>
      <c r="M184" s="201"/>
      <c r="N184" s="199"/>
      <c r="O184" s="171"/>
      <c r="P184" s="171"/>
      <c r="R184" s="162" t="str">
        <f t="shared" si="4"/>
        <v/>
      </c>
      <c r="S184" s="162" t="str">
        <f t="shared" si="5"/>
        <v/>
      </c>
    </row>
    <row r="185" spans="2:19" ht="20.25" customHeight="1" x14ac:dyDescent="0.2">
      <c r="B185" s="173">
        <v>184</v>
      </c>
      <c r="C185" s="195"/>
      <c r="D185" s="172"/>
      <c r="E185" s="197"/>
      <c r="F185" s="195"/>
      <c r="G185" s="195"/>
      <c r="H185" s="195"/>
      <c r="I185" s="195"/>
      <c r="J185" s="195"/>
      <c r="K185" s="198"/>
      <c r="L185" s="161"/>
      <c r="M185" s="201"/>
      <c r="N185" s="199"/>
      <c r="O185" s="171"/>
      <c r="P185" s="171"/>
      <c r="R185" s="162" t="str">
        <f t="shared" si="4"/>
        <v/>
      </c>
      <c r="S185" s="162" t="str">
        <f t="shared" si="5"/>
        <v/>
      </c>
    </row>
    <row r="186" spans="2:19" ht="20.25" customHeight="1" x14ac:dyDescent="0.2">
      <c r="B186" s="173">
        <v>185</v>
      </c>
      <c r="C186" s="195"/>
      <c r="D186" s="172"/>
      <c r="E186" s="197"/>
      <c r="F186" s="195"/>
      <c r="G186" s="195"/>
      <c r="H186" s="195"/>
      <c r="I186" s="195"/>
      <c r="J186" s="195"/>
      <c r="K186" s="198"/>
      <c r="L186" s="161"/>
      <c r="M186" s="201"/>
      <c r="N186" s="199"/>
      <c r="O186" s="171"/>
      <c r="P186" s="171"/>
      <c r="R186" s="162" t="str">
        <f t="shared" si="4"/>
        <v/>
      </c>
      <c r="S186" s="162" t="str">
        <f t="shared" si="5"/>
        <v/>
      </c>
    </row>
    <row r="187" spans="2:19" ht="20.25" customHeight="1" x14ac:dyDescent="0.2">
      <c r="B187" s="173">
        <v>186</v>
      </c>
      <c r="C187" s="195"/>
      <c r="D187" s="172"/>
      <c r="E187" s="197"/>
      <c r="F187" s="195"/>
      <c r="G187" s="195"/>
      <c r="H187" s="195"/>
      <c r="I187" s="195"/>
      <c r="J187" s="195"/>
      <c r="K187" s="198"/>
      <c r="L187" s="161"/>
      <c r="M187" s="201"/>
      <c r="N187" s="199"/>
      <c r="O187" s="171"/>
      <c r="P187" s="171"/>
      <c r="R187" s="162" t="str">
        <f t="shared" si="4"/>
        <v/>
      </c>
      <c r="S187" s="162" t="str">
        <f t="shared" si="5"/>
        <v/>
      </c>
    </row>
    <row r="188" spans="2:19" ht="20.25" customHeight="1" x14ac:dyDescent="0.2">
      <c r="B188" s="173">
        <v>187</v>
      </c>
      <c r="C188" s="195"/>
      <c r="D188" s="172"/>
      <c r="E188" s="197"/>
      <c r="F188" s="195"/>
      <c r="G188" s="195"/>
      <c r="H188" s="195"/>
      <c r="I188" s="195"/>
      <c r="J188" s="195"/>
      <c r="K188" s="198"/>
      <c r="L188" s="161"/>
      <c r="M188" s="201"/>
      <c r="N188" s="199"/>
      <c r="O188" s="171"/>
      <c r="P188" s="171"/>
      <c r="R188" s="162" t="str">
        <f t="shared" si="4"/>
        <v/>
      </c>
      <c r="S188" s="162" t="str">
        <f t="shared" si="5"/>
        <v/>
      </c>
    </row>
    <row r="189" spans="2:19" ht="20.25" customHeight="1" x14ac:dyDescent="0.2">
      <c r="B189" s="173">
        <v>188</v>
      </c>
      <c r="C189" s="195"/>
      <c r="D189" s="172"/>
      <c r="E189" s="197"/>
      <c r="F189" s="195"/>
      <c r="G189" s="195"/>
      <c r="H189" s="195"/>
      <c r="I189" s="195"/>
      <c r="J189" s="195"/>
      <c r="K189" s="198"/>
      <c r="L189" s="161"/>
      <c r="M189" s="201"/>
      <c r="N189" s="199"/>
      <c r="O189" s="171"/>
      <c r="P189" s="171"/>
      <c r="R189" s="162" t="str">
        <f t="shared" si="4"/>
        <v/>
      </c>
      <c r="S189" s="162" t="str">
        <f t="shared" si="5"/>
        <v/>
      </c>
    </row>
    <row r="190" spans="2:19" ht="20.25" customHeight="1" x14ac:dyDescent="0.2">
      <c r="B190" s="173">
        <v>189</v>
      </c>
      <c r="C190" s="195"/>
      <c r="D190" s="172"/>
      <c r="E190" s="197"/>
      <c r="F190" s="195"/>
      <c r="G190" s="195"/>
      <c r="H190" s="195"/>
      <c r="I190" s="195"/>
      <c r="J190" s="195"/>
      <c r="K190" s="198"/>
      <c r="L190" s="161"/>
      <c r="M190" s="201"/>
      <c r="N190" s="199"/>
      <c r="O190" s="171"/>
      <c r="P190" s="171"/>
      <c r="R190" s="162" t="str">
        <f t="shared" si="4"/>
        <v/>
      </c>
      <c r="S190" s="162" t="str">
        <f t="shared" si="5"/>
        <v/>
      </c>
    </row>
    <row r="191" spans="2:19" ht="20.25" customHeight="1" x14ac:dyDescent="0.2">
      <c r="B191" s="173">
        <v>190</v>
      </c>
      <c r="C191" s="195"/>
      <c r="D191" s="172"/>
      <c r="E191" s="197"/>
      <c r="F191" s="195"/>
      <c r="G191" s="195"/>
      <c r="H191" s="195"/>
      <c r="I191" s="195"/>
      <c r="J191" s="195"/>
      <c r="K191" s="198"/>
      <c r="L191" s="161"/>
      <c r="M191" s="201"/>
      <c r="N191" s="199"/>
      <c r="O191" s="171"/>
      <c r="P191" s="171"/>
      <c r="R191" s="162" t="str">
        <f t="shared" si="4"/>
        <v/>
      </c>
      <c r="S191" s="162" t="str">
        <f t="shared" si="5"/>
        <v/>
      </c>
    </row>
    <row r="192" spans="2:19" ht="20.25" customHeight="1" x14ac:dyDescent="0.2">
      <c r="B192" s="173">
        <v>191</v>
      </c>
      <c r="C192" s="195"/>
      <c r="D192" s="172"/>
      <c r="E192" s="197"/>
      <c r="F192" s="195"/>
      <c r="G192" s="195"/>
      <c r="H192" s="195"/>
      <c r="I192" s="195"/>
      <c r="J192" s="195"/>
      <c r="K192" s="198"/>
      <c r="L192" s="161"/>
      <c r="M192" s="201"/>
      <c r="N192" s="199"/>
      <c r="O192" s="171"/>
      <c r="P192" s="171"/>
      <c r="R192" s="162" t="str">
        <f t="shared" si="4"/>
        <v/>
      </c>
      <c r="S192" s="162" t="str">
        <f t="shared" si="5"/>
        <v/>
      </c>
    </row>
    <row r="193" spans="2:19" ht="20.25" customHeight="1" x14ac:dyDescent="0.2">
      <c r="B193" s="173">
        <v>192</v>
      </c>
      <c r="C193" s="195"/>
      <c r="D193" s="172"/>
      <c r="E193" s="197"/>
      <c r="F193" s="195"/>
      <c r="G193" s="195"/>
      <c r="H193" s="195"/>
      <c r="I193" s="195"/>
      <c r="J193" s="195"/>
      <c r="K193" s="198"/>
      <c r="L193" s="161"/>
      <c r="M193" s="201"/>
      <c r="N193" s="199"/>
      <c r="O193" s="171"/>
      <c r="P193" s="171"/>
      <c r="R193" s="162" t="str">
        <f t="shared" si="4"/>
        <v/>
      </c>
      <c r="S193" s="162" t="str">
        <f t="shared" si="5"/>
        <v/>
      </c>
    </row>
    <row r="194" spans="2:19" ht="20.25" customHeight="1" x14ac:dyDescent="0.2">
      <c r="B194" s="173">
        <v>193</v>
      </c>
      <c r="C194" s="195"/>
      <c r="D194" s="172"/>
      <c r="E194" s="197"/>
      <c r="F194" s="195"/>
      <c r="G194" s="195"/>
      <c r="H194" s="195"/>
      <c r="I194" s="195"/>
      <c r="J194" s="195"/>
      <c r="K194" s="198"/>
      <c r="L194" s="161"/>
      <c r="M194" s="201"/>
      <c r="N194" s="199"/>
      <c r="O194" s="171"/>
      <c r="P194" s="171"/>
      <c r="R194" s="162" t="str">
        <f t="shared" si="4"/>
        <v/>
      </c>
      <c r="S194" s="162" t="str">
        <f t="shared" si="5"/>
        <v/>
      </c>
    </row>
    <row r="195" spans="2:19" ht="20.25" customHeight="1" x14ac:dyDescent="0.2">
      <c r="B195" s="173">
        <v>194</v>
      </c>
      <c r="C195" s="195"/>
      <c r="D195" s="172"/>
      <c r="E195" s="197"/>
      <c r="F195" s="195"/>
      <c r="G195" s="195"/>
      <c r="H195" s="195"/>
      <c r="I195" s="195"/>
      <c r="J195" s="195"/>
      <c r="K195" s="198"/>
      <c r="L195" s="161"/>
      <c r="M195" s="201"/>
      <c r="N195" s="199"/>
      <c r="O195" s="171"/>
      <c r="P195" s="171"/>
      <c r="R195" s="162" t="str">
        <f t="shared" si="4"/>
        <v/>
      </c>
      <c r="S195" s="162" t="str">
        <f t="shared" si="5"/>
        <v/>
      </c>
    </row>
    <row r="196" spans="2:19" ht="20.25" customHeight="1" x14ac:dyDescent="0.2">
      <c r="B196" s="173">
        <v>195</v>
      </c>
      <c r="C196" s="195"/>
      <c r="D196" s="172"/>
      <c r="E196" s="197"/>
      <c r="F196" s="195"/>
      <c r="G196" s="195"/>
      <c r="H196" s="195"/>
      <c r="I196" s="195"/>
      <c r="J196" s="195"/>
      <c r="K196" s="198"/>
      <c r="L196" s="161"/>
      <c r="M196" s="201"/>
      <c r="N196" s="199"/>
      <c r="O196" s="171"/>
      <c r="P196" s="171"/>
      <c r="R196" s="162" t="str">
        <f t="shared" si="4"/>
        <v/>
      </c>
      <c r="S196" s="162" t="str">
        <f t="shared" si="5"/>
        <v/>
      </c>
    </row>
    <row r="197" spans="2:19" ht="20.25" customHeight="1" x14ac:dyDescent="0.2">
      <c r="B197" s="173">
        <v>196</v>
      </c>
      <c r="C197" s="195"/>
      <c r="D197" s="172"/>
      <c r="E197" s="197"/>
      <c r="F197" s="195"/>
      <c r="G197" s="195"/>
      <c r="H197" s="195"/>
      <c r="I197" s="195"/>
      <c r="J197" s="195"/>
      <c r="K197" s="198"/>
      <c r="L197" s="161"/>
      <c r="M197" s="201"/>
      <c r="N197" s="199"/>
      <c r="O197" s="171"/>
      <c r="P197" s="171"/>
      <c r="R197" s="162" t="str">
        <f t="shared" si="4"/>
        <v/>
      </c>
      <c r="S197" s="162" t="str">
        <f t="shared" si="5"/>
        <v/>
      </c>
    </row>
    <row r="198" spans="2:19" ht="20.25" customHeight="1" x14ac:dyDescent="0.2">
      <c r="B198" s="173">
        <v>197</v>
      </c>
      <c r="C198" s="195"/>
      <c r="D198" s="172"/>
      <c r="E198" s="197"/>
      <c r="F198" s="195"/>
      <c r="G198" s="195"/>
      <c r="H198" s="195"/>
      <c r="I198" s="195"/>
      <c r="J198" s="195"/>
      <c r="K198" s="198"/>
      <c r="L198" s="161"/>
      <c r="M198" s="201"/>
      <c r="N198" s="199"/>
      <c r="O198" s="171"/>
      <c r="P198" s="171"/>
      <c r="R198" s="162" t="str">
        <f t="shared" si="4"/>
        <v/>
      </c>
      <c r="S198" s="162" t="str">
        <f t="shared" si="5"/>
        <v/>
      </c>
    </row>
    <row r="199" spans="2:19" ht="20.25" customHeight="1" x14ac:dyDescent="0.2">
      <c r="B199" s="173">
        <v>198</v>
      </c>
      <c r="C199" s="195"/>
      <c r="D199" s="172"/>
      <c r="E199" s="197"/>
      <c r="F199" s="195"/>
      <c r="G199" s="195"/>
      <c r="H199" s="195"/>
      <c r="I199" s="195"/>
      <c r="J199" s="195"/>
      <c r="K199" s="198"/>
      <c r="L199" s="161"/>
      <c r="M199" s="201"/>
      <c r="N199" s="199"/>
      <c r="O199" s="171"/>
      <c r="P199" s="171"/>
      <c r="R199" s="162" t="str">
        <f t="shared" si="4"/>
        <v/>
      </c>
      <c r="S199" s="162" t="str">
        <f t="shared" si="5"/>
        <v/>
      </c>
    </row>
    <row r="200" spans="2:19" ht="20.25" customHeight="1" x14ac:dyDescent="0.2">
      <c r="B200" s="173">
        <v>199</v>
      </c>
      <c r="C200" s="195"/>
      <c r="D200" s="172"/>
      <c r="E200" s="197"/>
      <c r="F200" s="195"/>
      <c r="G200" s="195"/>
      <c r="H200" s="195"/>
      <c r="I200" s="195"/>
      <c r="J200" s="195"/>
      <c r="K200" s="198"/>
      <c r="L200" s="161"/>
      <c r="M200" s="201"/>
      <c r="N200" s="199"/>
      <c r="O200" s="171"/>
      <c r="P200" s="171"/>
      <c r="R200" s="162" t="str">
        <f t="shared" ref="R200:R263" si="6">IF(O200="","",N200)</f>
        <v/>
      </c>
      <c r="S200" s="162" t="str">
        <f t="shared" ref="S200:S263" si="7">IF(P200="","",N200)</f>
        <v/>
      </c>
    </row>
    <row r="201" spans="2:19" ht="20.25" customHeight="1" x14ac:dyDescent="0.2">
      <c r="B201" s="173">
        <v>200</v>
      </c>
      <c r="C201" s="195"/>
      <c r="D201" s="172"/>
      <c r="E201" s="197"/>
      <c r="F201" s="195"/>
      <c r="G201" s="195"/>
      <c r="H201" s="195"/>
      <c r="I201" s="195"/>
      <c r="J201" s="195"/>
      <c r="K201" s="198"/>
      <c r="L201" s="161"/>
      <c r="M201" s="201"/>
      <c r="N201" s="199"/>
      <c r="O201" s="171"/>
      <c r="P201" s="171"/>
      <c r="R201" s="162" t="str">
        <f t="shared" si="6"/>
        <v/>
      </c>
      <c r="S201" s="162" t="str">
        <f t="shared" si="7"/>
        <v/>
      </c>
    </row>
    <row r="202" spans="2:19" ht="20.25" customHeight="1" x14ac:dyDescent="0.2">
      <c r="B202" s="173">
        <v>201</v>
      </c>
      <c r="C202" s="195"/>
      <c r="D202" s="172"/>
      <c r="E202" s="197"/>
      <c r="F202" s="195"/>
      <c r="G202" s="195"/>
      <c r="H202" s="195"/>
      <c r="I202" s="195"/>
      <c r="J202" s="195"/>
      <c r="K202" s="198"/>
      <c r="L202" s="161"/>
      <c r="M202" s="201"/>
      <c r="N202" s="199"/>
      <c r="O202" s="171"/>
      <c r="P202" s="171"/>
      <c r="R202" s="162" t="str">
        <f t="shared" si="6"/>
        <v/>
      </c>
      <c r="S202" s="162" t="str">
        <f t="shared" si="7"/>
        <v/>
      </c>
    </row>
    <row r="203" spans="2:19" ht="20.25" customHeight="1" x14ac:dyDescent="0.2">
      <c r="B203" s="173">
        <v>202</v>
      </c>
      <c r="C203" s="195"/>
      <c r="D203" s="172"/>
      <c r="E203" s="197"/>
      <c r="F203" s="195"/>
      <c r="G203" s="195"/>
      <c r="H203" s="195"/>
      <c r="I203" s="195"/>
      <c r="J203" s="195"/>
      <c r="K203" s="198"/>
      <c r="L203" s="161"/>
      <c r="M203" s="201"/>
      <c r="N203" s="199"/>
      <c r="O203" s="171"/>
      <c r="P203" s="171"/>
      <c r="R203" s="162" t="str">
        <f t="shared" si="6"/>
        <v/>
      </c>
      <c r="S203" s="162" t="str">
        <f t="shared" si="7"/>
        <v/>
      </c>
    </row>
    <row r="204" spans="2:19" ht="20.25" customHeight="1" x14ac:dyDescent="0.2">
      <c r="B204" s="173">
        <v>203</v>
      </c>
      <c r="C204" s="195"/>
      <c r="D204" s="172"/>
      <c r="E204" s="197"/>
      <c r="F204" s="195"/>
      <c r="G204" s="195"/>
      <c r="H204" s="195"/>
      <c r="I204" s="195"/>
      <c r="J204" s="195"/>
      <c r="K204" s="198"/>
      <c r="L204" s="161"/>
      <c r="M204" s="201"/>
      <c r="N204" s="199"/>
      <c r="O204" s="171"/>
      <c r="P204" s="171"/>
      <c r="R204" s="162" t="str">
        <f t="shared" si="6"/>
        <v/>
      </c>
      <c r="S204" s="162" t="str">
        <f t="shared" si="7"/>
        <v/>
      </c>
    </row>
    <row r="205" spans="2:19" ht="20.25" customHeight="1" x14ac:dyDescent="0.2">
      <c r="B205" s="173">
        <v>204</v>
      </c>
      <c r="C205" s="195"/>
      <c r="D205" s="172"/>
      <c r="E205" s="197"/>
      <c r="F205" s="195"/>
      <c r="G205" s="195"/>
      <c r="H205" s="195"/>
      <c r="I205" s="195"/>
      <c r="J205" s="195"/>
      <c r="K205" s="198"/>
      <c r="L205" s="161"/>
      <c r="M205" s="201"/>
      <c r="N205" s="199"/>
      <c r="O205" s="171"/>
      <c r="P205" s="171"/>
      <c r="R205" s="162" t="str">
        <f t="shared" si="6"/>
        <v/>
      </c>
      <c r="S205" s="162" t="str">
        <f t="shared" si="7"/>
        <v/>
      </c>
    </row>
    <row r="206" spans="2:19" ht="20.25" customHeight="1" x14ac:dyDescent="0.2">
      <c r="B206" s="173">
        <v>205</v>
      </c>
      <c r="C206" s="195"/>
      <c r="D206" s="172"/>
      <c r="E206" s="197"/>
      <c r="F206" s="195"/>
      <c r="G206" s="195"/>
      <c r="H206" s="195"/>
      <c r="I206" s="195"/>
      <c r="J206" s="195"/>
      <c r="K206" s="198"/>
      <c r="L206" s="161"/>
      <c r="M206" s="201"/>
      <c r="N206" s="199"/>
      <c r="O206" s="171"/>
      <c r="P206" s="171"/>
      <c r="R206" s="162" t="str">
        <f t="shared" si="6"/>
        <v/>
      </c>
      <c r="S206" s="162" t="str">
        <f t="shared" si="7"/>
        <v/>
      </c>
    </row>
    <row r="207" spans="2:19" ht="20.25" customHeight="1" x14ac:dyDescent="0.2">
      <c r="B207" s="173">
        <v>206</v>
      </c>
      <c r="C207" s="195"/>
      <c r="D207" s="172"/>
      <c r="E207" s="197"/>
      <c r="F207" s="195"/>
      <c r="G207" s="195"/>
      <c r="H207" s="195"/>
      <c r="I207" s="195"/>
      <c r="J207" s="195"/>
      <c r="K207" s="198"/>
      <c r="L207" s="161"/>
      <c r="M207" s="201"/>
      <c r="N207" s="199"/>
      <c r="O207" s="171"/>
      <c r="P207" s="171"/>
      <c r="R207" s="162" t="str">
        <f t="shared" si="6"/>
        <v/>
      </c>
      <c r="S207" s="162" t="str">
        <f t="shared" si="7"/>
        <v/>
      </c>
    </row>
    <row r="208" spans="2:19" ht="20.25" customHeight="1" x14ac:dyDescent="0.2">
      <c r="B208" s="173">
        <v>207</v>
      </c>
      <c r="C208" s="195"/>
      <c r="D208" s="172"/>
      <c r="E208" s="197"/>
      <c r="F208" s="195"/>
      <c r="G208" s="195"/>
      <c r="H208" s="195"/>
      <c r="I208" s="195"/>
      <c r="J208" s="195"/>
      <c r="K208" s="198"/>
      <c r="L208" s="161"/>
      <c r="M208" s="201"/>
      <c r="N208" s="199"/>
      <c r="O208" s="171"/>
      <c r="P208" s="171"/>
      <c r="R208" s="162" t="str">
        <f t="shared" si="6"/>
        <v/>
      </c>
      <c r="S208" s="162" t="str">
        <f t="shared" si="7"/>
        <v/>
      </c>
    </row>
    <row r="209" spans="2:19" ht="20.25" customHeight="1" x14ac:dyDescent="0.2">
      <c r="B209" s="173">
        <v>208</v>
      </c>
      <c r="C209" s="195"/>
      <c r="D209" s="172"/>
      <c r="E209" s="197"/>
      <c r="F209" s="195"/>
      <c r="G209" s="195"/>
      <c r="H209" s="195"/>
      <c r="I209" s="195"/>
      <c r="J209" s="195"/>
      <c r="K209" s="198"/>
      <c r="L209" s="161"/>
      <c r="M209" s="201"/>
      <c r="N209" s="199"/>
      <c r="O209" s="171"/>
      <c r="P209" s="171"/>
      <c r="R209" s="162" t="str">
        <f t="shared" si="6"/>
        <v/>
      </c>
      <c r="S209" s="162" t="str">
        <f t="shared" si="7"/>
        <v/>
      </c>
    </row>
    <row r="210" spans="2:19" ht="20.25" customHeight="1" x14ac:dyDescent="0.2">
      <c r="B210" s="173">
        <v>209</v>
      </c>
      <c r="C210" s="195"/>
      <c r="D210" s="172"/>
      <c r="E210" s="197"/>
      <c r="F210" s="195"/>
      <c r="G210" s="195"/>
      <c r="H210" s="195"/>
      <c r="I210" s="195"/>
      <c r="J210" s="195"/>
      <c r="K210" s="198"/>
      <c r="L210" s="161"/>
      <c r="M210" s="201"/>
      <c r="N210" s="199"/>
      <c r="O210" s="171"/>
      <c r="P210" s="171"/>
      <c r="R210" s="162" t="str">
        <f t="shared" si="6"/>
        <v/>
      </c>
      <c r="S210" s="162" t="str">
        <f t="shared" si="7"/>
        <v/>
      </c>
    </row>
    <row r="211" spans="2:19" ht="20.25" customHeight="1" x14ac:dyDescent="0.2">
      <c r="B211" s="173">
        <v>210</v>
      </c>
      <c r="C211" s="195"/>
      <c r="D211" s="172"/>
      <c r="E211" s="197"/>
      <c r="F211" s="195"/>
      <c r="G211" s="195"/>
      <c r="H211" s="195"/>
      <c r="I211" s="195"/>
      <c r="J211" s="195"/>
      <c r="K211" s="198"/>
      <c r="L211" s="161"/>
      <c r="M211" s="201"/>
      <c r="N211" s="199"/>
      <c r="O211" s="171"/>
      <c r="P211" s="171"/>
      <c r="R211" s="162" t="str">
        <f t="shared" si="6"/>
        <v/>
      </c>
      <c r="S211" s="162" t="str">
        <f t="shared" si="7"/>
        <v/>
      </c>
    </row>
    <row r="212" spans="2:19" ht="20.25" customHeight="1" x14ac:dyDescent="0.2">
      <c r="B212" s="173">
        <v>211</v>
      </c>
      <c r="C212" s="195"/>
      <c r="D212" s="172"/>
      <c r="E212" s="197"/>
      <c r="F212" s="195"/>
      <c r="G212" s="195"/>
      <c r="H212" s="195"/>
      <c r="I212" s="195"/>
      <c r="J212" s="195"/>
      <c r="K212" s="198"/>
      <c r="L212" s="161"/>
      <c r="M212" s="201"/>
      <c r="N212" s="199"/>
      <c r="O212" s="171"/>
      <c r="P212" s="171"/>
      <c r="R212" s="162" t="str">
        <f t="shared" si="6"/>
        <v/>
      </c>
      <c r="S212" s="162" t="str">
        <f t="shared" si="7"/>
        <v/>
      </c>
    </row>
    <row r="213" spans="2:19" ht="20.25" customHeight="1" x14ac:dyDescent="0.2">
      <c r="B213" s="173">
        <v>212</v>
      </c>
      <c r="C213" s="195"/>
      <c r="D213" s="172"/>
      <c r="E213" s="197"/>
      <c r="F213" s="195"/>
      <c r="G213" s="195"/>
      <c r="H213" s="195"/>
      <c r="I213" s="195"/>
      <c r="J213" s="195"/>
      <c r="K213" s="198"/>
      <c r="L213" s="161"/>
      <c r="M213" s="201"/>
      <c r="N213" s="199"/>
      <c r="O213" s="171"/>
      <c r="P213" s="171"/>
      <c r="R213" s="162" t="str">
        <f t="shared" si="6"/>
        <v/>
      </c>
      <c r="S213" s="162" t="str">
        <f t="shared" si="7"/>
        <v/>
      </c>
    </row>
    <row r="214" spans="2:19" ht="20.25" customHeight="1" x14ac:dyDescent="0.2">
      <c r="B214" s="173">
        <v>213</v>
      </c>
      <c r="C214" s="195"/>
      <c r="D214" s="172"/>
      <c r="E214" s="197"/>
      <c r="F214" s="195"/>
      <c r="G214" s="195"/>
      <c r="H214" s="195"/>
      <c r="I214" s="195"/>
      <c r="J214" s="195"/>
      <c r="K214" s="198"/>
      <c r="L214" s="161"/>
      <c r="M214" s="201"/>
      <c r="N214" s="199"/>
      <c r="O214" s="171"/>
      <c r="P214" s="171"/>
      <c r="R214" s="162" t="str">
        <f t="shared" si="6"/>
        <v/>
      </c>
      <c r="S214" s="162" t="str">
        <f t="shared" si="7"/>
        <v/>
      </c>
    </row>
    <row r="215" spans="2:19" ht="20.25" customHeight="1" x14ac:dyDescent="0.2">
      <c r="B215" s="173">
        <v>214</v>
      </c>
      <c r="C215" s="195"/>
      <c r="D215" s="172"/>
      <c r="E215" s="197"/>
      <c r="F215" s="195"/>
      <c r="G215" s="195"/>
      <c r="H215" s="195"/>
      <c r="I215" s="195"/>
      <c r="J215" s="195"/>
      <c r="K215" s="198"/>
      <c r="L215" s="161"/>
      <c r="M215" s="201"/>
      <c r="N215" s="199"/>
      <c r="O215" s="171"/>
      <c r="P215" s="171"/>
      <c r="R215" s="162" t="str">
        <f t="shared" si="6"/>
        <v/>
      </c>
      <c r="S215" s="162" t="str">
        <f t="shared" si="7"/>
        <v/>
      </c>
    </row>
    <row r="216" spans="2:19" ht="20.25" customHeight="1" x14ac:dyDescent="0.2">
      <c r="B216" s="173">
        <v>215</v>
      </c>
      <c r="C216" s="195"/>
      <c r="D216" s="172"/>
      <c r="E216" s="197"/>
      <c r="F216" s="195"/>
      <c r="G216" s="195"/>
      <c r="H216" s="195"/>
      <c r="I216" s="195"/>
      <c r="J216" s="195"/>
      <c r="K216" s="198"/>
      <c r="L216" s="161"/>
      <c r="M216" s="201"/>
      <c r="N216" s="199"/>
      <c r="O216" s="171"/>
      <c r="P216" s="171"/>
      <c r="R216" s="162" t="str">
        <f t="shared" si="6"/>
        <v/>
      </c>
      <c r="S216" s="162" t="str">
        <f t="shared" si="7"/>
        <v/>
      </c>
    </row>
    <row r="217" spans="2:19" ht="20.25" customHeight="1" x14ac:dyDescent="0.2">
      <c r="B217" s="173">
        <v>216</v>
      </c>
      <c r="C217" s="195"/>
      <c r="D217" s="172"/>
      <c r="E217" s="197"/>
      <c r="F217" s="195"/>
      <c r="G217" s="195"/>
      <c r="H217" s="195"/>
      <c r="I217" s="195"/>
      <c r="J217" s="195"/>
      <c r="K217" s="198"/>
      <c r="L217" s="161"/>
      <c r="M217" s="201"/>
      <c r="N217" s="199"/>
      <c r="O217" s="171"/>
      <c r="P217" s="171"/>
      <c r="R217" s="162" t="str">
        <f t="shared" si="6"/>
        <v/>
      </c>
      <c r="S217" s="162" t="str">
        <f t="shared" si="7"/>
        <v/>
      </c>
    </row>
    <row r="218" spans="2:19" ht="20.25" customHeight="1" x14ac:dyDescent="0.2">
      <c r="B218" s="173">
        <v>217</v>
      </c>
      <c r="C218" s="195"/>
      <c r="D218" s="172"/>
      <c r="E218" s="197"/>
      <c r="F218" s="195"/>
      <c r="G218" s="195"/>
      <c r="H218" s="195"/>
      <c r="I218" s="195"/>
      <c r="J218" s="195"/>
      <c r="K218" s="198"/>
      <c r="L218" s="161"/>
      <c r="M218" s="201"/>
      <c r="N218" s="199"/>
      <c r="O218" s="171"/>
      <c r="P218" s="171"/>
      <c r="R218" s="162" t="str">
        <f t="shared" si="6"/>
        <v/>
      </c>
      <c r="S218" s="162" t="str">
        <f t="shared" si="7"/>
        <v/>
      </c>
    </row>
    <row r="219" spans="2:19" ht="20.25" customHeight="1" x14ac:dyDescent="0.2">
      <c r="B219" s="173">
        <v>218</v>
      </c>
      <c r="C219" s="195"/>
      <c r="D219" s="172"/>
      <c r="E219" s="197"/>
      <c r="F219" s="195"/>
      <c r="G219" s="195"/>
      <c r="H219" s="195"/>
      <c r="I219" s="195"/>
      <c r="J219" s="195"/>
      <c r="K219" s="198"/>
      <c r="L219" s="161"/>
      <c r="M219" s="201"/>
      <c r="N219" s="199"/>
      <c r="O219" s="171"/>
      <c r="P219" s="171"/>
      <c r="R219" s="162" t="str">
        <f t="shared" si="6"/>
        <v/>
      </c>
      <c r="S219" s="162" t="str">
        <f t="shared" si="7"/>
        <v/>
      </c>
    </row>
    <row r="220" spans="2:19" ht="20.25" customHeight="1" x14ac:dyDescent="0.2">
      <c r="B220" s="173">
        <v>219</v>
      </c>
      <c r="C220" s="195"/>
      <c r="D220" s="172"/>
      <c r="E220" s="197"/>
      <c r="F220" s="195"/>
      <c r="G220" s="195"/>
      <c r="H220" s="195"/>
      <c r="I220" s="195"/>
      <c r="J220" s="195"/>
      <c r="K220" s="198"/>
      <c r="L220" s="161"/>
      <c r="M220" s="201"/>
      <c r="N220" s="199"/>
      <c r="O220" s="171"/>
      <c r="P220" s="171"/>
      <c r="R220" s="162" t="str">
        <f t="shared" si="6"/>
        <v/>
      </c>
      <c r="S220" s="162" t="str">
        <f t="shared" si="7"/>
        <v/>
      </c>
    </row>
    <row r="221" spans="2:19" ht="20.25" customHeight="1" x14ac:dyDescent="0.2">
      <c r="B221" s="173">
        <v>220</v>
      </c>
      <c r="C221" s="195"/>
      <c r="D221" s="172"/>
      <c r="E221" s="197"/>
      <c r="F221" s="195"/>
      <c r="G221" s="195"/>
      <c r="H221" s="195"/>
      <c r="I221" s="195"/>
      <c r="J221" s="195"/>
      <c r="K221" s="198"/>
      <c r="L221" s="161"/>
      <c r="M221" s="201"/>
      <c r="N221" s="199"/>
      <c r="O221" s="171"/>
      <c r="P221" s="171"/>
      <c r="R221" s="162" t="str">
        <f t="shared" si="6"/>
        <v/>
      </c>
      <c r="S221" s="162" t="str">
        <f t="shared" si="7"/>
        <v/>
      </c>
    </row>
    <row r="222" spans="2:19" ht="20.25" customHeight="1" x14ac:dyDescent="0.2">
      <c r="B222" s="173">
        <v>221</v>
      </c>
      <c r="C222" s="195"/>
      <c r="D222" s="172"/>
      <c r="E222" s="197"/>
      <c r="F222" s="195"/>
      <c r="G222" s="195"/>
      <c r="H222" s="195"/>
      <c r="I222" s="195"/>
      <c r="J222" s="195"/>
      <c r="K222" s="198"/>
      <c r="L222" s="161"/>
      <c r="M222" s="201"/>
      <c r="N222" s="199"/>
      <c r="O222" s="171"/>
      <c r="P222" s="171"/>
      <c r="R222" s="162" t="str">
        <f t="shared" si="6"/>
        <v/>
      </c>
      <c r="S222" s="162" t="str">
        <f t="shared" si="7"/>
        <v/>
      </c>
    </row>
    <row r="223" spans="2:19" ht="20.25" customHeight="1" x14ac:dyDescent="0.2">
      <c r="B223" s="173">
        <v>222</v>
      </c>
      <c r="C223" s="195"/>
      <c r="D223" s="172"/>
      <c r="E223" s="197"/>
      <c r="F223" s="195"/>
      <c r="G223" s="195"/>
      <c r="H223" s="195"/>
      <c r="I223" s="195"/>
      <c r="J223" s="195"/>
      <c r="K223" s="198"/>
      <c r="L223" s="161"/>
      <c r="M223" s="201"/>
      <c r="N223" s="199"/>
      <c r="O223" s="171"/>
      <c r="P223" s="171"/>
      <c r="R223" s="162" t="str">
        <f t="shared" si="6"/>
        <v/>
      </c>
      <c r="S223" s="162" t="str">
        <f t="shared" si="7"/>
        <v/>
      </c>
    </row>
    <row r="224" spans="2:19" ht="20.25" customHeight="1" x14ac:dyDescent="0.2">
      <c r="B224" s="173">
        <v>223</v>
      </c>
      <c r="C224" s="195"/>
      <c r="D224" s="172"/>
      <c r="E224" s="197"/>
      <c r="F224" s="195"/>
      <c r="G224" s="195"/>
      <c r="H224" s="195"/>
      <c r="I224" s="195"/>
      <c r="J224" s="195"/>
      <c r="K224" s="198"/>
      <c r="L224" s="161"/>
      <c r="M224" s="201"/>
      <c r="N224" s="199"/>
      <c r="O224" s="171"/>
      <c r="P224" s="171"/>
      <c r="R224" s="162" t="str">
        <f t="shared" si="6"/>
        <v/>
      </c>
      <c r="S224" s="162" t="str">
        <f t="shared" si="7"/>
        <v/>
      </c>
    </row>
    <row r="225" spans="2:19" ht="20.25" customHeight="1" x14ac:dyDescent="0.2">
      <c r="B225" s="173">
        <v>224</v>
      </c>
      <c r="C225" s="195"/>
      <c r="D225" s="172"/>
      <c r="E225" s="197"/>
      <c r="F225" s="195"/>
      <c r="G225" s="195"/>
      <c r="H225" s="195"/>
      <c r="I225" s="195"/>
      <c r="J225" s="195"/>
      <c r="K225" s="198"/>
      <c r="L225" s="161"/>
      <c r="M225" s="201"/>
      <c r="N225" s="199"/>
      <c r="O225" s="171"/>
      <c r="P225" s="171"/>
      <c r="R225" s="162" t="str">
        <f t="shared" si="6"/>
        <v/>
      </c>
      <c r="S225" s="162" t="str">
        <f t="shared" si="7"/>
        <v/>
      </c>
    </row>
    <row r="226" spans="2:19" ht="20.25" customHeight="1" x14ac:dyDescent="0.2">
      <c r="B226" s="173">
        <v>225</v>
      </c>
      <c r="C226" s="195"/>
      <c r="D226" s="172"/>
      <c r="E226" s="197"/>
      <c r="F226" s="195"/>
      <c r="G226" s="195"/>
      <c r="H226" s="195"/>
      <c r="I226" s="195"/>
      <c r="J226" s="195"/>
      <c r="K226" s="198"/>
      <c r="L226" s="161"/>
      <c r="M226" s="201"/>
      <c r="N226" s="199"/>
      <c r="O226" s="171"/>
      <c r="P226" s="171"/>
      <c r="R226" s="162" t="str">
        <f t="shared" si="6"/>
        <v/>
      </c>
      <c r="S226" s="162" t="str">
        <f t="shared" si="7"/>
        <v/>
      </c>
    </row>
    <row r="227" spans="2:19" ht="20.25" customHeight="1" x14ac:dyDescent="0.2">
      <c r="B227" s="173">
        <v>226</v>
      </c>
      <c r="C227" s="195"/>
      <c r="D227" s="172"/>
      <c r="E227" s="197"/>
      <c r="F227" s="195"/>
      <c r="G227" s="195"/>
      <c r="H227" s="195"/>
      <c r="I227" s="195"/>
      <c r="J227" s="195"/>
      <c r="K227" s="198"/>
      <c r="L227" s="161"/>
      <c r="M227" s="201"/>
      <c r="N227" s="199"/>
      <c r="O227" s="171"/>
      <c r="P227" s="171"/>
      <c r="R227" s="162" t="str">
        <f t="shared" si="6"/>
        <v/>
      </c>
      <c r="S227" s="162" t="str">
        <f t="shared" si="7"/>
        <v/>
      </c>
    </row>
    <row r="228" spans="2:19" ht="20.25" customHeight="1" x14ac:dyDescent="0.2">
      <c r="B228" s="173">
        <v>227</v>
      </c>
      <c r="C228" s="195"/>
      <c r="D228" s="172"/>
      <c r="E228" s="197"/>
      <c r="F228" s="195"/>
      <c r="G228" s="195"/>
      <c r="H228" s="195"/>
      <c r="I228" s="195"/>
      <c r="J228" s="195"/>
      <c r="K228" s="198"/>
      <c r="L228" s="161"/>
      <c r="M228" s="201"/>
      <c r="N228" s="199"/>
      <c r="O228" s="171"/>
      <c r="P228" s="171"/>
      <c r="R228" s="162" t="str">
        <f t="shared" si="6"/>
        <v/>
      </c>
      <c r="S228" s="162" t="str">
        <f t="shared" si="7"/>
        <v/>
      </c>
    </row>
    <row r="229" spans="2:19" ht="20.25" customHeight="1" x14ac:dyDescent="0.2">
      <c r="B229" s="173">
        <v>228</v>
      </c>
      <c r="C229" s="195"/>
      <c r="D229" s="172"/>
      <c r="E229" s="197"/>
      <c r="F229" s="195"/>
      <c r="G229" s="195"/>
      <c r="H229" s="195"/>
      <c r="I229" s="195"/>
      <c r="J229" s="195"/>
      <c r="K229" s="198"/>
      <c r="L229" s="161"/>
      <c r="M229" s="201"/>
      <c r="N229" s="199"/>
      <c r="O229" s="171"/>
      <c r="P229" s="171"/>
      <c r="R229" s="162" t="str">
        <f t="shared" si="6"/>
        <v/>
      </c>
      <c r="S229" s="162" t="str">
        <f t="shared" si="7"/>
        <v/>
      </c>
    </row>
    <row r="230" spans="2:19" ht="20.25" customHeight="1" x14ac:dyDescent="0.2">
      <c r="B230" s="173">
        <v>229</v>
      </c>
      <c r="C230" s="195"/>
      <c r="D230" s="172"/>
      <c r="E230" s="197"/>
      <c r="F230" s="195"/>
      <c r="G230" s="195"/>
      <c r="H230" s="195"/>
      <c r="I230" s="195"/>
      <c r="J230" s="195"/>
      <c r="K230" s="198"/>
      <c r="L230" s="161"/>
      <c r="M230" s="201"/>
      <c r="N230" s="199"/>
      <c r="O230" s="171"/>
      <c r="P230" s="171"/>
      <c r="R230" s="162" t="str">
        <f t="shared" si="6"/>
        <v/>
      </c>
      <c r="S230" s="162" t="str">
        <f t="shared" si="7"/>
        <v/>
      </c>
    </row>
    <row r="231" spans="2:19" ht="20.25" customHeight="1" x14ac:dyDescent="0.2">
      <c r="B231" s="173">
        <v>230</v>
      </c>
      <c r="C231" s="195"/>
      <c r="D231" s="172"/>
      <c r="E231" s="197"/>
      <c r="F231" s="195"/>
      <c r="G231" s="195"/>
      <c r="H231" s="195"/>
      <c r="I231" s="195"/>
      <c r="J231" s="195"/>
      <c r="K231" s="198"/>
      <c r="L231" s="161"/>
      <c r="M231" s="201"/>
      <c r="N231" s="199"/>
      <c r="O231" s="171"/>
      <c r="P231" s="171"/>
      <c r="R231" s="162" t="str">
        <f t="shared" si="6"/>
        <v/>
      </c>
      <c r="S231" s="162" t="str">
        <f t="shared" si="7"/>
        <v/>
      </c>
    </row>
    <row r="232" spans="2:19" ht="20.25" customHeight="1" x14ac:dyDescent="0.2">
      <c r="B232" s="173">
        <v>231</v>
      </c>
      <c r="C232" s="195"/>
      <c r="D232" s="172"/>
      <c r="E232" s="197"/>
      <c r="F232" s="195"/>
      <c r="G232" s="195"/>
      <c r="H232" s="195"/>
      <c r="I232" s="195"/>
      <c r="J232" s="195"/>
      <c r="K232" s="198"/>
      <c r="L232" s="161"/>
      <c r="M232" s="201"/>
      <c r="N232" s="199"/>
      <c r="O232" s="171"/>
      <c r="P232" s="171"/>
      <c r="R232" s="162" t="str">
        <f t="shared" si="6"/>
        <v/>
      </c>
      <c r="S232" s="162" t="str">
        <f t="shared" si="7"/>
        <v/>
      </c>
    </row>
    <row r="233" spans="2:19" ht="20.25" customHeight="1" x14ac:dyDescent="0.2">
      <c r="B233" s="173">
        <v>232</v>
      </c>
      <c r="C233" s="195"/>
      <c r="D233" s="172"/>
      <c r="E233" s="197"/>
      <c r="F233" s="195"/>
      <c r="G233" s="195"/>
      <c r="H233" s="195"/>
      <c r="I233" s="195"/>
      <c r="J233" s="195"/>
      <c r="K233" s="198"/>
      <c r="L233" s="161"/>
      <c r="M233" s="201"/>
      <c r="N233" s="199"/>
      <c r="O233" s="171"/>
      <c r="P233" s="171"/>
      <c r="R233" s="162" t="str">
        <f t="shared" si="6"/>
        <v/>
      </c>
      <c r="S233" s="162" t="str">
        <f t="shared" si="7"/>
        <v/>
      </c>
    </row>
    <row r="234" spans="2:19" ht="20.25" customHeight="1" x14ac:dyDescent="0.2">
      <c r="B234" s="173">
        <v>233</v>
      </c>
      <c r="C234" s="195"/>
      <c r="D234" s="172"/>
      <c r="E234" s="197"/>
      <c r="F234" s="195"/>
      <c r="G234" s="195"/>
      <c r="H234" s="195"/>
      <c r="I234" s="195"/>
      <c r="J234" s="195"/>
      <c r="K234" s="198"/>
      <c r="L234" s="161"/>
      <c r="M234" s="201"/>
      <c r="N234" s="199"/>
      <c r="O234" s="171"/>
      <c r="P234" s="171"/>
      <c r="R234" s="162" t="str">
        <f t="shared" si="6"/>
        <v/>
      </c>
      <c r="S234" s="162" t="str">
        <f t="shared" si="7"/>
        <v/>
      </c>
    </row>
    <row r="235" spans="2:19" ht="20.25" customHeight="1" x14ac:dyDescent="0.2">
      <c r="B235" s="173">
        <v>234</v>
      </c>
      <c r="C235" s="195"/>
      <c r="D235" s="172"/>
      <c r="E235" s="197"/>
      <c r="F235" s="195"/>
      <c r="G235" s="195"/>
      <c r="H235" s="195"/>
      <c r="I235" s="195"/>
      <c r="J235" s="195"/>
      <c r="K235" s="198"/>
      <c r="L235" s="161"/>
      <c r="M235" s="201"/>
      <c r="N235" s="199"/>
      <c r="O235" s="171"/>
      <c r="P235" s="171"/>
      <c r="R235" s="162" t="str">
        <f t="shared" si="6"/>
        <v/>
      </c>
      <c r="S235" s="162" t="str">
        <f t="shared" si="7"/>
        <v/>
      </c>
    </row>
    <row r="236" spans="2:19" ht="20.25" customHeight="1" x14ac:dyDescent="0.2">
      <c r="B236" s="173">
        <v>235</v>
      </c>
      <c r="C236" s="195"/>
      <c r="D236" s="172"/>
      <c r="E236" s="197"/>
      <c r="F236" s="195"/>
      <c r="G236" s="195"/>
      <c r="H236" s="195"/>
      <c r="I236" s="195"/>
      <c r="J236" s="195"/>
      <c r="K236" s="198"/>
      <c r="L236" s="161"/>
      <c r="M236" s="201"/>
      <c r="N236" s="199"/>
      <c r="O236" s="171"/>
      <c r="P236" s="171"/>
      <c r="R236" s="162" t="str">
        <f t="shared" si="6"/>
        <v/>
      </c>
      <c r="S236" s="162" t="str">
        <f t="shared" si="7"/>
        <v/>
      </c>
    </row>
    <row r="237" spans="2:19" ht="20.25" customHeight="1" x14ac:dyDescent="0.2">
      <c r="B237" s="173">
        <v>236</v>
      </c>
      <c r="C237" s="195"/>
      <c r="D237" s="172"/>
      <c r="E237" s="197"/>
      <c r="F237" s="195"/>
      <c r="G237" s="195"/>
      <c r="H237" s="195"/>
      <c r="I237" s="195"/>
      <c r="J237" s="195"/>
      <c r="K237" s="198"/>
      <c r="L237" s="161"/>
      <c r="M237" s="201"/>
      <c r="N237" s="199"/>
      <c r="O237" s="171"/>
      <c r="P237" s="171"/>
      <c r="R237" s="162" t="str">
        <f t="shared" si="6"/>
        <v/>
      </c>
      <c r="S237" s="162" t="str">
        <f t="shared" si="7"/>
        <v/>
      </c>
    </row>
    <row r="238" spans="2:19" ht="20.25" customHeight="1" x14ac:dyDescent="0.2">
      <c r="B238" s="173">
        <v>237</v>
      </c>
      <c r="C238" s="195"/>
      <c r="D238" s="172"/>
      <c r="E238" s="197"/>
      <c r="F238" s="195"/>
      <c r="G238" s="195"/>
      <c r="H238" s="195"/>
      <c r="I238" s="195"/>
      <c r="J238" s="195"/>
      <c r="K238" s="198"/>
      <c r="L238" s="161"/>
      <c r="M238" s="201"/>
      <c r="N238" s="199"/>
      <c r="O238" s="171"/>
      <c r="P238" s="171"/>
      <c r="R238" s="162" t="str">
        <f t="shared" si="6"/>
        <v/>
      </c>
      <c r="S238" s="162" t="str">
        <f t="shared" si="7"/>
        <v/>
      </c>
    </row>
    <row r="239" spans="2:19" ht="20.25" customHeight="1" x14ac:dyDescent="0.2">
      <c r="B239" s="173">
        <v>238</v>
      </c>
      <c r="C239" s="195"/>
      <c r="D239" s="172"/>
      <c r="E239" s="197"/>
      <c r="F239" s="195"/>
      <c r="G239" s="195"/>
      <c r="H239" s="195"/>
      <c r="I239" s="195"/>
      <c r="J239" s="195"/>
      <c r="K239" s="198"/>
      <c r="L239" s="161"/>
      <c r="M239" s="201"/>
      <c r="N239" s="199"/>
      <c r="O239" s="171"/>
      <c r="P239" s="171"/>
      <c r="R239" s="162" t="str">
        <f t="shared" si="6"/>
        <v/>
      </c>
      <c r="S239" s="162" t="str">
        <f t="shared" si="7"/>
        <v/>
      </c>
    </row>
    <row r="240" spans="2:19" ht="20.25" customHeight="1" x14ac:dyDescent="0.2">
      <c r="B240" s="173">
        <v>239</v>
      </c>
      <c r="C240" s="195"/>
      <c r="D240" s="172"/>
      <c r="E240" s="197"/>
      <c r="F240" s="195"/>
      <c r="G240" s="195"/>
      <c r="H240" s="195"/>
      <c r="I240" s="195"/>
      <c r="J240" s="195"/>
      <c r="K240" s="198"/>
      <c r="L240" s="161"/>
      <c r="M240" s="201"/>
      <c r="N240" s="199"/>
      <c r="O240" s="171"/>
      <c r="P240" s="171"/>
      <c r="R240" s="162" t="str">
        <f t="shared" si="6"/>
        <v/>
      </c>
      <c r="S240" s="162" t="str">
        <f t="shared" si="7"/>
        <v/>
      </c>
    </row>
    <row r="241" spans="2:19" ht="20.25" customHeight="1" x14ac:dyDescent="0.2">
      <c r="B241" s="173">
        <v>240</v>
      </c>
      <c r="C241" s="195"/>
      <c r="D241" s="172"/>
      <c r="E241" s="197"/>
      <c r="F241" s="195"/>
      <c r="G241" s="195"/>
      <c r="H241" s="195"/>
      <c r="I241" s="195"/>
      <c r="J241" s="195"/>
      <c r="K241" s="198"/>
      <c r="L241" s="161"/>
      <c r="M241" s="201"/>
      <c r="N241" s="199"/>
      <c r="O241" s="171"/>
      <c r="P241" s="171"/>
      <c r="R241" s="162" t="str">
        <f t="shared" si="6"/>
        <v/>
      </c>
      <c r="S241" s="162" t="str">
        <f t="shared" si="7"/>
        <v/>
      </c>
    </row>
    <row r="242" spans="2:19" ht="20.25" customHeight="1" x14ac:dyDescent="0.2">
      <c r="B242" s="173">
        <v>241</v>
      </c>
      <c r="C242" s="195"/>
      <c r="D242" s="172"/>
      <c r="E242" s="197"/>
      <c r="F242" s="195"/>
      <c r="G242" s="195"/>
      <c r="H242" s="195"/>
      <c r="I242" s="195"/>
      <c r="J242" s="195"/>
      <c r="K242" s="198"/>
      <c r="L242" s="161"/>
      <c r="M242" s="201"/>
      <c r="N242" s="199"/>
      <c r="O242" s="171"/>
      <c r="P242" s="171"/>
      <c r="R242" s="162" t="str">
        <f t="shared" si="6"/>
        <v/>
      </c>
      <c r="S242" s="162" t="str">
        <f t="shared" si="7"/>
        <v/>
      </c>
    </row>
    <row r="243" spans="2:19" ht="20.25" customHeight="1" x14ac:dyDescent="0.2">
      <c r="B243" s="173">
        <v>242</v>
      </c>
      <c r="C243" s="195"/>
      <c r="D243" s="172"/>
      <c r="E243" s="197"/>
      <c r="F243" s="195"/>
      <c r="G243" s="195"/>
      <c r="H243" s="195"/>
      <c r="I243" s="195"/>
      <c r="J243" s="195"/>
      <c r="K243" s="198"/>
      <c r="L243" s="161"/>
      <c r="M243" s="201"/>
      <c r="N243" s="199"/>
      <c r="O243" s="171"/>
      <c r="P243" s="171"/>
      <c r="R243" s="162" t="str">
        <f t="shared" si="6"/>
        <v/>
      </c>
      <c r="S243" s="162" t="str">
        <f t="shared" si="7"/>
        <v/>
      </c>
    </row>
    <row r="244" spans="2:19" ht="20.25" customHeight="1" x14ac:dyDescent="0.2">
      <c r="B244" s="173">
        <v>243</v>
      </c>
      <c r="C244" s="195"/>
      <c r="D244" s="172"/>
      <c r="E244" s="197"/>
      <c r="F244" s="195"/>
      <c r="G244" s="195"/>
      <c r="H244" s="195"/>
      <c r="I244" s="195"/>
      <c r="J244" s="195"/>
      <c r="K244" s="198"/>
      <c r="L244" s="161"/>
      <c r="M244" s="201"/>
      <c r="N244" s="199"/>
      <c r="O244" s="171"/>
      <c r="P244" s="171"/>
      <c r="R244" s="162" t="str">
        <f t="shared" si="6"/>
        <v/>
      </c>
      <c r="S244" s="162" t="str">
        <f t="shared" si="7"/>
        <v/>
      </c>
    </row>
    <row r="245" spans="2:19" ht="20.25" customHeight="1" x14ac:dyDescent="0.2">
      <c r="B245" s="173">
        <v>244</v>
      </c>
      <c r="C245" s="195"/>
      <c r="D245" s="172"/>
      <c r="E245" s="197"/>
      <c r="F245" s="195"/>
      <c r="G245" s="195"/>
      <c r="H245" s="195"/>
      <c r="I245" s="195"/>
      <c r="J245" s="195"/>
      <c r="K245" s="198"/>
      <c r="L245" s="161"/>
      <c r="M245" s="201"/>
      <c r="N245" s="199"/>
      <c r="O245" s="171"/>
      <c r="P245" s="171"/>
      <c r="R245" s="162" t="str">
        <f t="shared" si="6"/>
        <v/>
      </c>
      <c r="S245" s="162" t="str">
        <f t="shared" si="7"/>
        <v/>
      </c>
    </row>
    <row r="246" spans="2:19" ht="20.25" customHeight="1" x14ac:dyDescent="0.2">
      <c r="B246" s="173">
        <v>245</v>
      </c>
      <c r="C246" s="195"/>
      <c r="D246" s="172"/>
      <c r="E246" s="197"/>
      <c r="F246" s="195"/>
      <c r="G246" s="195"/>
      <c r="H246" s="195"/>
      <c r="I246" s="195"/>
      <c r="J246" s="195"/>
      <c r="K246" s="198"/>
      <c r="L246" s="161"/>
      <c r="M246" s="201"/>
      <c r="N246" s="199"/>
      <c r="O246" s="171"/>
      <c r="P246" s="171"/>
      <c r="R246" s="162" t="str">
        <f t="shared" si="6"/>
        <v/>
      </c>
      <c r="S246" s="162" t="str">
        <f t="shared" si="7"/>
        <v/>
      </c>
    </row>
    <row r="247" spans="2:19" ht="20.25" customHeight="1" x14ac:dyDescent="0.2">
      <c r="B247" s="173">
        <v>246</v>
      </c>
      <c r="C247" s="195"/>
      <c r="D247" s="172"/>
      <c r="E247" s="197"/>
      <c r="F247" s="195"/>
      <c r="G247" s="195"/>
      <c r="H247" s="195"/>
      <c r="I247" s="195"/>
      <c r="J247" s="195"/>
      <c r="K247" s="198"/>
      <c r="L247" s="161"/>
      <c r="M247" s="201"/>
      <c r="N247" s="199"/>
      <c r="O247" s="171"/>
      <c r="P247" s="171"/>
      <c r="R247" s="162" t="str">
        <f t="shared" si="6"/>
        <v/>
      </c>
      <c r="S247" s="162" t="str">
        <f t="shared" si="7"/>
        <v/>
      </c>
    </row>
    <row r="248" spans="2:19" ht="20.25" customHeight="1" x14ac:dyDescent="0.2">
      <c r="B248" s="173">
        <v>247</v>
      </c>
      <c r="C248" s="195"/>
      <c r="D248" s="172"/>
      <c r="E248" s="197"/>
      <c r="F248" s="195"/>
      <c r="G248" s="195"/>
      <c r="H248" s="195"/>
      <c r="I248" s="195"/>
      <c r="J248" s="195"/>
      <c r="K248" s="198"/>
      <c r="L248" s="161"/>
      <c r="M248" s="201"/>
      <c r="N248" s="199"/>
      <c r="O248" s="171"/>
      <c r="P248" s="171"/>
      <c r="R248" s="162" t="str">
        <f t="shared" si="6"/>
        <v/>
      </c>
      <c r="S248" s="162" t="str">
        <f t="shared" si="7"/>
        <v/>
      </c>
    </row>
    <row r="249" spans="2:19" ht="20.25" customHeight="1" x14ac:dyDescent="0.2">
      <c r="B249" s="173">
        <v>248</v>
      </c>
      <c r="C249" s="195"/>
      <c r="D249" s="172"/>
      <c r="E249" s="197"/>
      <c r="F249" s="195"/>
      <c r="G249" s="195"/>
      <c r="H249" s="195"/>
      <c r="I249" s="195"/>
      <c r="J249" s="195"/>
      <c r="K249" s="198"/>
      <c r="L249" s="161"/>
      <c r="M249" s="201"/>
      <c r="N249" s="199"/>
      <c r="O249" s="171"/>
      <c r="P249" s="171"/>
      <c r="R249" s="162" t="str">
        <f t="shared" si="6"/>
        <v/>
      </c>
      <c r="S249" s="162" t="str">
        <f t="shared" si="7"/>
        <v/>
      </c>
    </row>
    <row r="250" spans="2:19" ht="20.25" customHeight="1" x14ac:dyDescent="0.2">
      <c r="B250" s="173">
        <v>249</v>
      </c>
      <c r="C250" s="195"/>
      <c r="D250" s="172"/>
      <c r="E250" s="197"/>
      <c r="F250" s="195"/>
      <c r="G250" s="195"/>
      <c r="H250" s="195"/>
      <c r="I250" s="195"/>
      <c r="J250" s="195"/>
      <c r="K250" s="198"/>
      <c r="L250" s="161"/>
      <c r="M250" s="201"/>
      <c r="N250" s="199"/>
      <c r="O250" s="171"/>
      <c r="P250" s="171"/>
      <c r="R250" s="162" t="str">
        <f t="shared" si="6"/>
        <v/>
      </c>
      <c r="S250" s="162" t="str">
        <f t="shared" si="7"/>
        <v/>
      </c>
    </row>
    <row r="251" spans="2:19" ht="20.25" customHeight="1" x14ac:dyDescent="0.2">
      <c r="B251" s="173">
        <v>250</v>
      </c>
      <c r="C251" s="195"/>
      <c r="D251" s="172"/>
      <c r="E251" s="197"/>
      <c r="F251" s="195"/>
      <c r="G251" s="195"/>
      <c r="H251" s="195"/>
      <c r="I251" s="195"/>
      <c r="J251" s="195"/>
      <c r="K251" s="198"/>
      <c r="L251" s="161"/>
      <c r="M251" s="201"/>
      <c r="N251" s="199"/>
      <c r="O251" s="171"/>
      <c r="P251" s="171"/>
      <c r="R251" s="162" t="str">
        <f t="shared" si="6"/>
        <v/>
      </c>
      <c r="S251" s="162" t="str">
        <f t="shared" si="7"/>
        <v/>
      </c>
    </row>
    <row r="252" spans="2:19" ht="20.25" customHeight="1" x14ac:dyDescent="0.2">
      <c r="B252" s="173">
        <v>251</v>
      </c>
      <c r="C252" s="195"/>
      <c r="D252" s="172"/>
      <c r="E252" s="197"/>
      <c r="F252" s="195"/>
      <c r="G252" s="195"/>
      <c r="H252" s="195"/>
      <c r="I252" s="195"/>
      <c r="J252" s="195"/>
      <c r="K252" s="198"/>
      <c r="L252" s="161"/>
      <c r="M252" s="201"/>
      <c r="N252" s="199"/>
      <c r="O252" s="171"/>
      <c r="P252" s="171"/>
      <c r="R252" s="162" t="str">
        <f t="shared" si="6"/>
        <v/>
      </c>
      <c r="S252" s="162" t="str">
        <f t="shared" si="7"/>
        <v/>
      </c>
    </row>
    <row r="253" spans="2:19" ht="20.25" customHeight="1" x14ac:dyDescent="0.2">
      <c r="B253" s="173">
        <v>252</v>
      </c>
      <c r="C253" s="195"/>
      <c r="D253" s="172"/>
      <c r="E253" s="197"/>
      <c r="F253" s="195"/>
      <c r="G253" s="195"/>
      <c r="H253" s="195"/>
      <c r="I253" s="195"/>
      <c r="J253" s="195"/>
      <c r="K253" s="198"/>
      <c r="L253" s="161"/>
      <c r="M253" s="201"/>
      <c r="N253" s="199"/>
      <c r="O253" s="171"/>
      <c r="P253" s="171"/>
      <c r="R253" s="162" t="str">
        <f t="shared" si="6"/>
        <v/>
      </c>
      <c r="S253" s="162" t="str">
        <f t="shared" si="7"/>
        <v/>
      </c>
    </row>
    <row r="254" spans="2:19" ht="20.25" customHeight="1" x14ac:dyDescent="0.2">
      <c r="B254" s="173">
        <v>253</v>
      </c>
      <c r="C254" s="195"/>
      <c r="D254" s="172"/>
      <c r="E254" s="197"/>
      <c r="F254" s="195"/>
      <c r="G254" s="195"/>
      <c r="H254" s="195"/>
      <c r="I254" s="195"/>
      <c r="J254" s="195"/>
      <c r="K254" s="198"/>
      <c r="L254" s="161"/>
      <c r="M254" s="201"/>
      <c r="N254" s="199"/>
      <c r="O254" s="171"/>
      <c r="P254" s="171"/>
      <c r="R254" s="162" t="str">
        <f t="shared" si="6"/>
        <v/>
      </c>
      <c r="S254" s="162" t="str">
        <f t="shared" si="7"/>
        <v/>
      </c>
    </row>
    <row r="255" spans="2:19" ht="20.25" customHeight="1" x14ac:dyDescent="0.2">
      <c r="B255" s="173">
        <v>254</v>
      </c>
      <c r="C255" s="195"/>
      <c r="D255" s="172"/>
      <c r="E255" s="197"/>
      <c r="F255" s="195"/>
      <c r="G255" s="195"/>
      <c r="H255" s="195"/>
      <c r="I255" s="195"/>
      <c r="J255" s="195"/>
      <c r="K255" s="198"/>
      <c r="L255" s="161"/>
      <c r="M255" s="201"/>
      <c r="N255" s="199"/>
      <c r="O255" s="171"/>
      <c r="P255" s="171"/>
      <c r="R255" s="162" t="str">
        <f t="shared" si="6"/>
        <v/>
      </c>
      <c r="S255" s="162" t="str">
        <f t="shared" si="7"/>
        <v/>
      </c>
    </row>
    <row r="256" spans="2:19" ht="20.25" customHeight="1" x14ac:dyDescent="0.2">
      <c r="B256" s="173">
        <v>255</v>
      </c>
      <c r="C256" s="195"/>
      <c r="D256" s="172"/>
      <c r="E256" s="197"/>
      <c r="F256" s="195"/>
      <c r="G256" s="195"/>
      <c r="H256" s="195"/>
      <c r="I256" s="195"/>
      <c r="J256" s="195"/>
      <c r="K256" s="198"/>
      <c r="L256" s="161"/>
      <c r="M256" s="201"/>
      <c r="N256" s="199"/>
      <c r="O256" s="171"/>
      <c r="P256" s="171"/>
      <c r="R256" s="162" t="str">
        <f t="shared" si="6"/>
        <v/>
      </c>
      <c r="S256" s="162" t="str">
        <f t="shared" si="7"/>
        <v/>
      </c>
    </row>
    <row r="257" spans="2:19" ht="20.25" customHeight="1" x14ac:dyDescent="0.2">
      <c r="B257" s="173">
        <v>256</v>
      </c>
      <c r="C257" s="195"/>
      <c r="D257" s="172"/>
      <c r="E257" s="197"/>
      <c r="F257" s="195"/>
      <c r="G257" s="195"/>
      <c r="H257" s="195"/>
      <c r="I257" s="195"/>
      <c r="J257" s="195"/>
      <c r="K257" s="198"/>
      <c r="L257" s="161"/>
      <c r="M257" s="201"/>
      <c r="N257" s="199"/>
      <c r="O257" s="171"/>
      <c r="P257" s="171"/>
      <c r="R257" s="162" t="str">
        <f t="shared" si="6"/>
        <v/>
      </c>
      <c r="S257" s="162" t="str">
        <f t="shared" si="7"/>
        <v/>
      </c>
    </row>
    <row r="258" spans="2:19" ht="20.25" customHeight="1" x14ac:dyDescent="0.2">
      <c r="B258" s="173">
        <v>257</v>
      </c>
      <c r="C258" s="195"/>
      <c r="D258" s="172"/>
      <c r="E258" s="197"/>
      <c r="F258" s="195"/>
      <c r="G258" s="195"/>
      <c r="H258" s="195"/>
      <c r="I258" s="195"/>
      <c r="J258" s="195"/>
      <c r="K258" s="198"/>
      <c r="L258" s="161"/>
      <c r="M258" s="201"/>
      <c r="N258" s="199"/>
      <c r="O258" s="171"/>
      <c r="P258" s="171"/>
      <c r="R258" s="162" t="str">
        <f t="shared" si="6"/>
        <v/>
      </c>
      <c r="S258" s="162" t="str">
        <f t="shared" si="7"/>
        <v/>
      </c>
    </row>
    <row r="259" spans="2:19" ht="20.25" customHeight="1" x14ac:dyDescent="0.2">
      <c r="B259" s="173">
        <v>258</v>
      </c>
      <c r="C259" s="195"/>
      <c r="D259" s="172"/>
      <c r="E259" s="197"/>
      <c r="F259" s="195"/>
      <c r="G259" s="195"/>
      <c r="H259" s="195"/>
      <c r="I259" s="195"/>
      <c r="J259" s="195"/>
      <c r="K259" s="198"/>
      <c r="L259" s="161"/>
      <c r="M259" s="201"/>
      <c r="N259" s="199"/>
      <c r="O259" s="171"/>
      <c r="P259" s="171"/>
      <c r="R259" s="162" t="str">
        <f t="shared" si="6"/>
        <v/>
      </c>
      <c r="S259" s="162" t="str">
        <f t="shared" si="7"/>
        <v/>
      </c>
    </row>
    <row r="260" spans="2:19" ht="20.25" customHeight="1" x14ac:dyDescent="0.2">
      <c r="B260" s="173">
        <v>259</v>
      </c>
      <c r="C260" s="195"/>
      <c r="D260" s="172"/>
      <c r="E260" s="197"/>
      <c r="F260" s="195"/>
      <c r="G260" s="195"/>
      <c r="H260" s="195"/>
      <c r="I260" s="195"/>
      <c r="J260" s="195"/>
      <c r="K260" s="198"/>
      <c r="L260" s="161"/>
      <c r="M260" s="201"/>
      <c r="N260" s="199"/>
      <c r="O260" s="171"/>
      <c r="P260" s="171"/>
      <c r="R260" s="162" t="str">
        <f t="shared" si="6"/>
        <v/>
      </c>
      <c r="S260" s="162" t="str">
        <f t="shared" si="7"/>
        <v/>
      </c>
    </row>
    <row r="261" spans="2:19" ht="20.25" customHeight="1" x14ac:dyDescent="0.2">
      <c r="B261" s="173">
        <v>260</v>
      </c>
      <c r="C261" s="195"/>
      <c r="D261" s="172"/>
      <c r="E261" s="197"/>
      <c r="F261" s="195"/>
      <c r="G261" s="195"/>
      <c r="H261" s="195"/>
      <c r="I261" s="195"/>
      <c r="J261" s="195"/>
      <c r="K261" s="198"/>
      <c r="L261" s="161"/>
      <c r="M261" s="201"/>
      <c r="N261" s="199"/>
      <c r="O261" s="171"/>
      <c r="P261" s="171"/>
      <c r="R261" s="162" t="str">
        <f t="shared" si="6"/>
        <v/>
      </c>
      <c r="S261" s="162" t="str">
        <f t="shared" si="7"/>
        <v/>
      </c>
    </row>
    <row r="262" spans="2:19" ht="20.25" customHeight="1" x14ac:dyDescent="0.2">
      <c r="B262" s="173">
        <v>261</v>
      </c>
      <c r="C262" s="195"/>
      <c r="D262" s="172"/>
      <c r="E262" s="197"/>
      <c r="F262" s="195"/>
      <c r="G262" s="195"/>
      <c r="H262" s="195"/>
      <c r="I262" s="195"/>
      <c r="J262" s="195"/>
      <c r="K262" s="198"/>
      <c r="L262" s="161"/>
      <c r="M262" s="201"/>
      <c r="N262" s="199"/>
      <c r="O262" s="171"/>
      <c r="P262" s="171"/>
      <c r="R262" s="162" t="str">
        <f t="shared" si="6"/>
        <v/>
      </c>
      <c r="S262" s="162" t="str">
        <f t="shared" si="7"/>
        <v/>
      </c>
    </row>
    <row r="263" spans="2:19" ht="20.25" customHeight="1" x14ac:dyDescent="0.2">
      <c r="B263" s="173">
        <v>262</v>
      </c>
      <c r="C263" s="195"/>
      <c r="D263" s="172"/>
      <c r="E263" s="197"/>
      <c r="F263" s="195"/>
      <c r="G263" s="195"/>
      <c r="H263" s="195"/>
      <c r="I263" s="195"/>
      <c r="J263" s="195"/>
      <c r="K263" s="198"/>
      <c r="L263" s="161"/>
      <c r="M263" s="201"/>
      <c r="N263" s="199"/>
      <c r="O263" s="171"/>
      <c r="P263" s="171"/>
      <c r="R263" s="162" t="str">
        <f t="shared" si="6"/>
        <v/>
      </c>
      <c r="S263" s="162" t="str">
        <f t="shared" si="7"/>
        <v/>
      </c>
    </row>
    <row r="264" spans="2:19" ht="20.25" customHeight="1" x14ac:dyDescent="0.2">
      <c r="B264" s="173">
        <v>263</v>
      </c>
      <c r="C264" s="195"/>
      <c r="D264" s="172"/>
      <c r="E264" s="197"/>
      <c r="F264" s="195"/>
      <c r="G264" s="195"/>
      <c r="H264" s="195"/>
      <c r="I264" s="195"/>
      <c r="J264" s="195"/>
      <c r="K264" s="198"/>
      <c r="L264" s="161"/>
      <c r="M264" s="201"/>
      <c r="N264" s="199"/>
      <c r="O264" s="171"/>
      <c r="P264" s="171"/>
      <c r="R264" s="162" t="str">
        <f t="shared" ref="R264:R327" si="8">IF(O264="","",N264)</f>
        <v/>
      </c>
      <c r="S264" s="162" t="str">
        <f t="shared" ref="S264:S327" si="9">IF(P264="","",N264)</f>
        <v/>
      </c>
    </row>
    <row r="265" spans="2:19" ht="20.25" customHeight="1" x14ac:dyDescent="0.2">
      <c r="B265" s="173">
        <v>264</v>
      </c>
      <c r="C265" s="195"/>
      <c r="D265" s="172"/>
      <c r="E265" s="197"/>
      <c r="F265" s="195"/>
      <c r="G265" s="195"/>
      <c r="H265" s="195"/>
      <c r="I265" s="195"/>
      <c r="J265" s="195"/>
      <c r="K265" s="198"/>
      <c r="L265" s="161"/>
      <c r="M265" s="201"/>
      <c r="N265" s="199"/>
      <c r="O265" s="171"/>
      <c r="P265" s="171"/>
      <c r="R265" s="162" t="str">
        <f t="shared" si="8"/>
        <v/>
      </c>
      <c r="S265" s="162" t="str">
        <f t="shared" si="9"/>
        <v/>
      </c>
    </row>
    <row r="266" spans="2:19" ht="20.25" customHeight="1" x14ac:dyDescent="0.2">
      <c r="B266" s="173">
        <v>265</v>
      </c>
      <c r="C266" s="195"/>
      <c r="D266" s="172"/>
      <c r="E266" s="197"/>
      <c r="F266" s="195"/>
      <c r="G266" s="195"/>
      <c r="H266" s="195"/>
      <c r="I266" s="195"/>
      <c r="J266" s="195"/>
      <c r="K266" s="198"/>
      <c r="L266" s="161"/>
      <c r="M266" s="201"/>
      <c r="N266" s="199"/>
      <c r="O266" s="171"/>
      <c r="P266" s="171"/>
      <c r="R266" s="162" t="str">
        <f t="shared" si="8"/>
        <v/>
      </c>
      <c r="S266" s="162" t="str">
        <f t="shared" si="9"/>
        <v/>
      </c>
    </row>
    <row r="267" spans="2:19" ht="20.25" customHeight="1" x14ac:dyDescent="0.2">
      <c r="B267" s="173">
        <v>266</v>
      </c>
      <c r="C267" s="195"/>
      <c r="D267" s="172"/>
      <c r="E267" s="197"/>
      <c r="F267" s="195"/>
      <c r="G267" s="195"/>
      <c r="H267" s="195"/>
      <c r="I267" s="195"/>
      <c r="J267" s="195"/>
      <c r="K267" s="198"/>
      <c r="L267" s="161"/>
      <c r="M267" s="201"/>
      <c r="N267" s="199"/>
      <c r="O267" s="171"/>
      <c r="P267" s="171"/>
      <c r="R267" s="162" t="str">
        <f t="shared" si="8"/>
        <v/>
      </c>
      <c r="S267" s="162" t="str">
        <f t="shared" si="9"/>
        <v/>
      </c>
    </row>
    <row r="268" spans="2:19" ht="20.25" customHeight="1" x14ac:dyDescent="0.2">
      <c r="B268" s="173">
        <v>267</v>
      </c>
      <c r="C268" s="195"/>
      <c r="D268" s="172"/>
      <c r="E268" s="197"/>
      <c r="F268" s="195"/>
      <c r="G268" s="195"/>
      <c r="H268" s="195"/>
      <c r="I268" s="195"/>
      <c r="J268" s="195"/>
      <c r="K268" s="198"/>
      <c r="L268" s="161"/>
      <c r="M268" s="201"/>
      <c r="N268" s="199"/>
      <c r="O268" s="171"/>
      <c r="P268" s="171"/>
      <c r="R268" s="162" t="str">
        <f t="shared" si="8"/>
        <v/>
      </c>
      <c r="S268" s="162" t="str">
        <f t="shared" si="9"/>
        <v/>
      </c>
    </row>
    <row r="269" spans="2:19" ht="20.25" customHeight="1" x14ac:dyDescent="0.2">
      <c r="B269" s="173">
        <v>268</v>
      </c>
      <c r="C269" s="195"/>
      <c r="D269" s="172"/>
      <c r="E269" s="197"/>
      <c r="F269" s="195"/>
      <c r="G269" s="195"/>
      <c r="H269" s="195"/>
      <c r="I269" s="195"/>
      <c r="J269" s="195"/>
      <c r="K269" s="198"/>
      <c r="L269" s="161"/>
      <c r="M269" s="201"/>
      <c r="N269" s="199"/>
      <c r="O269" s="171"/>
      <c r="P269" s="171"/>
      <c r="R269" s="162" t="str">
        <f t="shared" si="8"/>
        <v/>
      </c>
      <c r="S269" s="162" t="str">
        <f t="shared" si="9"/>
        <v/>
      </c>
    </row>
    <row r="270" spans="2:19" ht="20.25" customHeight="1" x14ac:dyDescent="0.2">
      <c r="B270" s="173">
        <v>269</v>
      </c>
      <c r="C270" s="195"/>
      <c r="D270" s="172"/>
      <c r="E270" s="197"/>
      <c r="F270" s="195"/>
      <c r="G270" s="195"/>
      <c r="H270" s="195"/>
      <c r="I270" s="195"/>
      <c r="J270" s="195"/>
      <c r="K270" s="198"/>
      <c r="L270" s="161"/>
      <c r="M270" s="201"/>
      <c r="N270" s="199"/>
      <c r="O270" s="171"/>
      <c r="P270" s="171"/>
      <c r="R270" s="162" t="str">
        <f t="shared" si="8"/>
        <v/>
      </c>
      <c r="S270" s="162" t="str">
        <f t="shared" si="9"/>
        <v/>
      </c>
    </row>
    <row r="271" spans="2:19" ht="20.25" customHeight="1" x14ac:dyDescent="0.2">
      <c r="B271" s="173">
        <v>270</v>
      </c>
      <c r="C271" s="195"/>
      <c r="D271" s="172"/>
      <c r="E271" s="197"/>
      <c r="F271" s="195"/>
      <c r="G271" s="195"/>
      <c r="H271" s="195"/>
      <c r="I271" s="195"/>
      <c r="J271" s="195"/>
      <c r="K271" s="198"/>
      <c r="L271" s="161"/>
      <c r="M271" s="201"/>
      <c r="N271" s="199"/>
      <c r="O271" s="171"/>
      <c r="P271" s="171"/>
      <c r="R271" s="162" t="str">
        <f t="shared" si="8"/>
        <v/>
      </c>
      <c r="S271" s="162" t="str">
        <f t="shared" si="9"/>
        <v/>
      </c>
    </row>
    <row r="272" spans="2:19" ht="20.25" customHeight="1" x14ac:dyDescent="0.2">
      <c r="B272" s="173">
        <v>271</v>
      </c>
      <c r="C272" s="195"/>
      <c r="D272" s="172"/>
      <c r="E272" s="197"/>
      <c r="F272" s="195"/>
      <c r="G272" s="195"/>
      <c r="H272" s="195"/>
      <c r="I272" s="195"/>
      <c r="J272" s="195"/>
      <c r="K272" s="198"/>
      <c r="L272" s="161"/>
      <c r="M272" s="201"/>
      <c r="N272" s="199"/>
      <c r="O272" s="171"/>
      <c r="P272" s="171"/>
      <c r="R272" s="162" t="str">
        <f t="shared" si="8"/>
        <v/>
      </c>
      <c r="S272" s="162" t="str">
        <f t="shared" si="9"/>
        <v/>
      </c>
    </row>
    <row r="273" spans="2:19" ht="20.25" customHeight="1" x14ac:dyDescent="0.2">
      <c r="B273" s="173">
        <v>272</v>
      </c>
      <c r="C273" s="195"/>
      <c r="D273" s="172"/>
      <c r="E273" s="197"/>
      <c r="F273" s="195"/>
      <c r="G273" s="195"/>
      <c r="H273" s="195"/>
      <c r="I273" s="195"/>
      <c r="J273" s="195"/>
      <c r="K273" s="198"/>
      <c r="L273" s="161"/>
      <c r="M273" s="201"/>
      <c r="N273" s="199"/>
      <c r="O273" s="171"/>
      <c r="P273" s="171"/>
      <c r="R273" s="162" t="str">
        <f t="shared" si="8"/>
        <v/>
      </c>
      <c r="S273" s="162" t="str">
        <f t="shared" si="9"/>
        <v/>
      </c>
    </row>
    <row r="274" spans="2:19" ht="20.25" customHeight="1" x14ac:dyDescent="0.2">
      <c r="B274" s="173">
        <v>273</v>
      </c>
      <c r="C274" s="195"/>
      <c r="D274" s="172"/>
      <c r="E274" s="197"/>
      <c r="F274" s="195"/>
      <c r="G274" s="195"/>
      <c r="H274" s="195"/>
      <c r="I274" s="195"/>
      <c r="J274" s="195"/>
      <c r="K274" s="198"/>
      <c r="L274" s="161"/>
      <c r="M274" s="201"/>
      <c r="N274" s="199"/>
      <c r="O274" s="171"/>
      <c r="P274" s="171"/>
      <c r="R274" s="162" t="str">
        <f t="shared" si="8"/>
        <v/>
      </c>
      <c r="S274" s="162" t="str">
        <f t="shared" si="9"/>
        <v/>
      </c>
    </row>
    <row r="275" spans="2:19" ht="20.25" customHeight="1" x14ac:dyDescent="0.2">
      <c r="B275" s="173">
        <v>274</v>
      </c>
      <c r="C275" s="195"/>
      <c r="D275" s="172"/>
      <c r="E275" s="197"/>
      <c r="F275" s="195"/>
      <c r="G275" s="195"/>
      <c r="H275" s="195"/>
      <c r="I275" s="195"/>
      <c r="J275" s="195"/>
      <c r="K275" s="198"/>
      <c r="L275" s="161"/>
      <c r="M275" s="201"/>
      <c r="N275" s="199"/>
      <c r="O275" s="171"/>
      <c r="P275" s="171"/>
      <c r="R275" s="162" t="str">
        <f t="shared" si="8"/>
        <v/>
      </c>
      <c r="S275" s="162" t="str">
        <f t="shared" si="9"/>
        <v/>
      </c>
    </row>
    <row r="276" spans="2:19" ht="20.25" customHeight="1" x14ac:dyDescent="0.2">
      <c r="B276" s="173">
        <v>275</v>
      </c>
      <c r="C276" s="195"/>
      <c r="D276" s="172"/>
      <c r="E276" s="197"/>
      <c r="F276" s="195"/>
      <c r="G276" s="195"/>
      <c r="H276" s="195"/>
      <c r="I276" s="195"/>
      <c r="J276" s="195"/>
      <c r="K276" s="198"/>
      <c r="L276" s="161"/>
      <c r="M276" s="201"/>
      <c r="N276" s="199"/>
      <c r="O276" s="171"/>
      <c r="P276" s="171"/>
      <c r="R276" s="162" t="str">
        <f t="shared" si="8"/>
        <v/>
      </c>
      <c r="S276" s="162" t="str">
        <f t="shared" si="9"/>
        <v/>
      </c>
    </row>
    <row r="277" spans="2:19" ht="20.25" customHeight="1" x14ac:dyDescent="0.2">
      <c r="B277" s="173">
        <v>276</v>
      </c>
      <c r="C277" s="195"/>
      <c r="D277" s="172"/>
      <c r="E277" s="197"/>
      <c r="F277" s="195"/>
      <c r="G277" s="195"/>
      <c r="H277" s="195"/>
      <c r="I277" s="195"/>
      <c r="J277" s="195"/>
      <c r="K277" s="198"/>
      <c r="L277" s="161"/>
      <c r="M277" s="201"/>
      <c r="N277" s="199"/>
      <c r="O277" s="171"/>
      <c r="P277" s="171"/>
      <c r="R277" s="162" t="str">
        <f t="shared" si="8"/>
        <v/>
      </c>
      <c r="S277" s="162" t="str">
        <f t="shared" si="9"/>
        <v/>
      </c>
    </row>
    <row r="278" spans="2:19" ht="20.25" customHeight="1" x14ac:dyDescent="0.2">
      <c r="B278" s="173">
        <v>277</v>
      </c>
      <c r="C278" s="195"/>
      <c r="D278" s="172"/>
      <c r="E278" s="197"/>
      <c r="F278" s="195"/>
      <c r="G278" s="195"/>
      <c r="H278" s="195"/>
      <c r="I278" s="195"/>
      <c r="J278" s="195"/>
      <c r="K278" s="198"/>
      <c r="L278" s="161"/>
      <c r="M278" s="201"/>
      <c r="N278" s="199"/>
      <c r="O278" s="171"/>
      <c r="P278" s="171"/>
      <c r="R278" s="162" t="str">
        <f t="shared" si="8"/>
        <v/>
      </c>
      <c r="S278" s="162" t="str">
        <f t="shared" si="9"/>
        <v/>
      </c>
    </row>
    <row r="279" spans="2:19" ht="20.25" customHeight="1" x14ac:dyDescent="0.2">
      <c r="B279" s="173">
        <v>278</v>
      </c>
      <c r="C279" s="195"/>
      <c r="D279" s="172"/>
      <c r="E279" s="197"/>
      <c r="F279" s="195"/>
      <c r="G279" s="195"/>
      <c r="H279" s="195"/>
      <c r="I279" s="195"/>
      <c r="J279" s="195"/>
      <c r="K279" s="198"/>
      <c r="L279" s="161"/>
      <c r="M279" s="201"/>
      <c r="N279" s="199"/>
      <c r="O279" s="171"/>
      <c r="P279" s="171"/>
      <c r="R279" s="162" t="str">
        <f t="shared" si="8"/>
        <v/>
      </c>
      <c r="S279" s="162" t="str">
        <f t="shared" si="9"/>
        <v/>
      </c>
    </row>
    <row r="280" spans="2:19" ht="20.25" customHeight="1" x14ac:dyDescent="0.2">
      <c r="B280" s="173">
        <v>279</v>
      </c>
      <c r="C280" s="195"/>
      <c r="D280" s="172"/>
      <c r="E280" s="197"/>
      <c r="F280" s="195"/>
      <c r="G280" s="195"/>
      <c r="H280" s="195"/>
      <c r="I280" s="195"/>
      <c r="J280" s="195"/>
      <c r="K280" s="198"/>
      <c r="L280" s="161"/>
      <c r="M280" s="201"/>
      <c r="N280" s="199"/>
      <c r="O280" s="171"/>
      <c r="P280" s="171"/>
      <c r="R280" s="162" t="str">
        <f t="shared" si="8"/>
        <v/>
      </c>
      <c r="S280" s="162" t="str">
        <f t="shared" si="9"/>
        <v/>
      </c>
    </row>
    <row r="281" spans="2:19" ht="20.25" customHeight="1" x14ac:dyDescent="0.2">
      <c r="B281" s="173">
        <v>280</v>
      </c>
      <c r="C281" s="195"/>
      <c r="D281" s="172"/>
      <c r="E281" s="197"/>
      <c r="F281" s="195"/>
      <c r="G281" s="195"/>
      <c r="H281" s="195"/>
      <c r="I281" s="195"/>
      <c r="J281" s="195"/>
      <c r="K281" s="198"/>
      <c r="L281" s="161"/>
      <c r="M281" s="201"/>
      <c r="N281" s="199"/>
      <c r="O281" s="171"/>
      <c r="P281" s="171"/>
      <c r="R281" s="162" t="str">
        <f t="shared" si="8"/>
        <v/>
      </c>
      <c r="S281" s="162" t="str">
        <f t="shared" si="9"/>
        <v/>
      </c>
    </row>
    <row r="282" spans="2:19" ht="20.25" customHeight="1" x14ac:dyDescent="0.2">
      <c r="B282" s="173">
        <v>281</v>
      </c>
      <c r="C282" s="195"/>
      <c r="D282" s="172"/>
      <c r="E282" s="197"/>
      <c r="F282" s="195"/>
      <c r="G282" s="195"/>
      <c r="H282" s="195"/>
      <c r="I282" s="195"/>
      <c r="J282" s="195"/>
      <c r="K282" s="198"/>
      <c r="L282" s="161"/>
      <c r="M282" s="201"/>
      <c r="N282" s="199"/>
      <c r="O282" s="171"/>
      <c r="P282" s="171"/>
      <c r="R282" s="162" t="str">
        <f t="shared" si="8"/>
        <v/>
      </c>
      <c r="S282" s="162" t="str">
        <f t="shared" si="9"/>
        <v/>
      </c>
    </row>
    <row r="283" spans="2:19" ht="20.25" customHeight="1" x14ac:dyDescent="0.2">
      <c r="B283" s="173">
        <v>282</v>
      </c>
      <c r="C283" s="195"/>
      <c r="D283" s="172"/>
      <c r="E283" s="197"/>
      <c r="F283" s="195"/>
      <c r="G283" s="195"/>
      <c r="H283" s="195"/>
      <c r="I283" s="195"/>
      <c r="J283" s="195"/>
      <c r="K283" s="198"/>
      <c r="L283" s="161"/>
      <c r="M283" s="201"/>
      <c r="N283" s="199"/>
      <c r="O283" s="171"/>
      <c r="P283" s="171"/>
      <c r="R283" s="162" t="str">
        <f t="shared" si="8"/>
        <v/>
      </c>
      <c r="S283" s="162" t="str">
        <f t="shared" si="9"/>
        <v/>
      </c>
    </row>
    <row r="284" spans="2:19" ht="20.25" customHeight="1" x14ac:dyDescent="0.2">
      <c r="B284" s="173">
        <v>283</v>
      </c>
      <c r="C284" s="195"/>
      <c r="D284" s="172"/>
      <c r="E284" s="197"/>
      <c r="F284" s="195"/>
      <c r="G284" s="195"/>
      <c r="H284" s="195"/>
      <c r="I284" s="195"/>
      <c r="J284" s="195"/>
      <c r="K284" s="198"/>
      <c r="L284" s="161"/>
      <c r="M284" s="201"/>
      <c r="N284" s="199"/>
      <c r="O284" s="171"/>
      <c r="P284" s="171"/>
      <c r="R284" s="162" t="str">
        <f t="shared" si="8"/>
        <v/>
      </c>
      <c r="S284" s="162" t="str">
        <f t="shared" si="9"/>
        <v/>
      </c>
    </row>
    <row r="285" spans="2:19" ht="20.25" customHeight="1" x14ac:dyDescent="0.2">
      <c r="B285" s="173">
        <v>284</v>
      </c>
      <c r="C285" s="195"/>
      <c r="D285" s="172"/>
      <c r="E285" s="197"/>
      <c r="F285" s="195"/>
      <c r="G285" s="195"/>
      <c r="H285" s="195"/>
      <c r="I285" s="195"/>
      <c r="J285" s="195"/>
      <c r="K285" s="198"/>
      <c r="L285" s="161"/>
      <c r="M285" s="201"/>
      <c r="N285" s="199"/>
      <c r="O285" s="171"/>
      <c r="P285" s="171"/>
      <c r="R285" s="162" t="str">
        <f t="shared" si="8"/>
        <v/>
      </c>
      <c r="S285" s="162" t="str">
        <f t="shared" si="9"/>
        <v/>
      </c>
    </row>
    <row r="286" spans="2:19" ht="20.25" customHeight="1" x14ac:dyDescent="0.2">
      <c r="B286" s="173">
        <v>285</v>
      </c>
      <c r="C286" s="195"/>
      <c r="D286" s="172"/>
      <c r="E286" s="197"/>
      <c r="F286" s="195"/>
      <c r="G286" s="195"/>
      <c r="H286" s="195"/>
      <c r="I286" s="195"/>
      <c r="J286" s="195"/>
      <c r="K286" s="198"/>
      <c r="L286" s="161"/>
      <c r="M286" s="201"/>
      <c r="N286" s="199"/>
      <c r="O286" s="171"/>
      <c r="P286" s="171"/>
      <c r="R286" s="162" t="str">
        <f t="shared" si="8"/>
        <v/>
      </c>
      <c r="S286" s="162" t="str">
        <f t="shared" si="9"/>
        <v/>
      </c>
    </row>
    <row r="287" spans="2:19" ht="20.25" customHeight="1" x14ac:dyDescent="0.2">
      <c r="B287" s="173">
        <v>286</v>
      </c>
      <c r="C287" s="195"/>
      <c r="D287" s="172"/>
      <c r="E287" s="197"/>
      <c r="F287" s="195"/>
      <c r="G287" s="195"/>
      <c r="H287" s="195"/>
      <c r="I287" s="195"/>
      <c r="J287" s="195"/>
      <c r="K287" s="198"/>
      <c r="L287" s="161"/>
      <c r="M287" s="201"/>
      <c r="N287" s="199"/>
      <c r="O287" s="171"/>
      <c r="P287" s="171"/>
      <c r="R287" s="162" t="str">
        <f t="shared" si="8"/>
        <v/>
      </c>
      <c r="S287" s="162" t="str">
        <f t="shared" si="9"/>
        <v/>
      </c>
    </row>
    <row r="288" spans="2:19" ht="20.25" customHeight="1" x14ac:dyDescent="0.2">
      <c r="B288" s="173">
        <v>287</v>
      </c>
      <c r="C288" s="195"/>
      <c r="D288" s="172"/>
      <c r="E288" s="197"/>
      <c r="F288" s="195"/>
      <c r="G288" s="195"/>
      <c r="H288" s="195"/>
      <c r="I288" s="195"/>
      <c r="J288" s="195"/>
      <c r="K288" s="198"/>
      <c r="L288" s="161"/>
      <c r="M288" s="201"/>
      <c r="N288" s="199"/>
      <c r="O288" s="171"/>
      <c r="P288" s="171"/>
      <c r="R288" s="162" t="str">
        <f t="shared" si="8"/>
        <v/>
      </c>
      <c r="S288" s="162" t="str">
        <f t="shared" si="9"/>
        <v/>
      </c>
    </row>
    <row r="289" spans="2:19" ht="20.25" customHeight="1" x14ac:dyDescent="0.2">
      <c r="B289" s="173">
        <v>288</v>
      </c>
      <c r="C289" s="195"/>
      <c r="D289" s="172"/>
      <c r="E289" s="197"/>
      <c r="F289" s="195"/>
      <c r="G289" s="195"/>
      <c r="H289" s="195"/>
      <c r="I289" s="195"/>
      <c r="J289" s="195"/>
      <c r="K289" s="198"/>
      <c r="L289" s="161"/>
      <c r="M289" s="201"/>
      <c r="N289" s="199"/>
      <c r="O289" s="171"/>
      <c r="P289" s="171"/>
      <c r="R289" s="162" t="str">
        <f t="shared" si="8"/>
        <v/>
      </c>
      <c r="S289" s="162" t="str">
        <f t="shared" si="9"/>
        <v/>
      </c>
    </row>
    <row r="290" spans="2:19" ht="20.25" customHeight="1" x14ac:dyDescent="0.2">
      <c r="B290" s="173">
        <v>289</v>
      </c>
      <c r="C290" s="195"/>
      <c r="D290" s="172"/>
      <c r="E290" s="197"/>
      <c r="F290" s="195"/>
      <c r="G290" s="195"/>
      <c r="H290" s="195"/>
      <c r="I290" s="195"/>
      <c r="J290" s="195"/>
      <c r="K290" s="198"/>
      <c r="L290" s="161"/>
      <c r="M290" s="201"/>
      <c r="N290" s="199"/>
      <c r="O290" s="171"/>
      <c r="P290" s="171"/>
      <c r="R290" s="162" t="str">
        <f t="shared" si="8"/>
        <v/>
      </c>
      <c r="S290" s="162" t="str">
        <f t="shared" si="9"/>
        <v/>
      </c>
    </row>
    <row r="291" spans="2:19" ht="20.25" customHeight="1" x14ac:dyDescent="0.2">
      <c r="B291" s="173">
        <v>290</v>
      </c>
      <c r="C291" s="195"/>
      <c r="D291" s="172"/>
      <c r="E291" s="197"/>
      <c r="F291" s="195"/>
      <c r="G291" s="195"/>
      <c r="H291" s="195"/>
      <c r="I291" s="195"/>
      <c r="J291" s="195"/>
      <c r="K291" s="198"/>
      <c r="L291" s="161"/>
      <c r="M291" s="201"/>
      <c r="N291" s="199"/>
      <c r="O291" s="171"/>
      <c r="P291" s="171"/>
      <c r="R291" s="162" t="str">
        <f t="shared" si="8"/>
        <v/>
      </c>
      <c r="S291" s="162" t="str">
        <f t="shared" si="9"/>
        <v/>
      </c>
    </row>
    <row r="292" spans="2:19" ht="20.25" customHeight="1" x14ac:dyDescent="0.2">
      <c r="B292" s="173">
        <v>291</v>
      </c>
      <c r="C292" s="195"/>
      <c r="D292" s="172"/>
      <c r="E292" s="197"/>
      <c r="F292" s="195"/>
      <c r="G292" s="195"/>
      <c r="H292" s="195"/>
      <c r="I292" s="195"/>
      <c r="J292" s="195"/>
      <c r="K292" s="198"/>
      <c r="L292" s="161"/>
      <c r="M292" s="201"/>
      <c r="N292" s="199"/>
      <c r="O292" s="171"/>
      <c r="P292" s="171"/>
      <c r="R292" s="162" t="str">
        <f t="shared" si="8"/>
        <v/>
      </c>
      <c r="S292" s="162" t="str">
        <f t="shared" si="9"/>
        <v/>
      </c>
    </row>
    <row r="293" spans="2:19" ht="20.25" customHeight="1" x14ac:dyDescent="0.2">
      <c r="B293" s="173">
        <v>292</v>
      </c>
      <c r="C293" s="195"/>
      <c r="D293" s="172"/>
      <c r="E293" s="197"/>
      <c r="F293" s="195"/>
      <c r="G293" s="195"/>
      <c r="H293" s="195"/>
      <c r="I293" s="195"/>
      <c r="J293" s="195"/>
      <c r="K293" s="198"/>
      <c r="L293" s="161"/>
      <c r="M293" s="201"/>
      <c r="N293" s="199"/>
      <c r="O293" s="171"/>
      <c r="P293" s="171"/>
      <c r="R293" s="162" t="str">
        <f t="shared" si="8"/>
        <v/>
      </c>
      <c r="S293" s="162" t="str">
        <f t="shared" si="9"/>
        <v/>
      </c>
    </row>
    <row r="294" spans="2:19" ht="20.25" customHeight="1" x14ac:dyDescent="0.2">
      <c r="B294" s="173">
        <v>293</v>
      </c>
      <c r="C294" s="195"/>
      <c r="D294" s="172"/>
      <c r="E294" s="197"/>
      <c r="F294" s="195"/>
      <c r="G294" s="195"/>
      <c r="H294" s="195"/>
      <c r="I294" s="195"/>
      <c r="J294" s="195"/>
      <c r="K294" s="198"/>
      <c r="L294" s="161"/>
      <c r="M294" s="201"/>
      <c r="N294" s="199"/>
      <c r="O294" s="171"/>
      <c r="P294" s="171"/>
      <c r="R294" s="162" t="str">
        <f t="shared" si="8"/>
        <v/>
      </c>
      <c r="S294" s="162" t="str">
        <f t="shared" si="9"/>
        <v/>
      </c>
    </row>
    <row r="295" spans="2:19" ht="20.25" customHeight="1" x14ac:dyDescent="0.2">
      <c r="B295" s="173">
        <v>294</v>
      </c>
      <c r="C295" s="195"/>
      <c r="D295" s="172"/>
      <c r="E295" s="197"/>
      <c r="F295" s="195"/>
      <c r="G295" s="195"/>
      <c r="H295" s="195"/>
      <c r="I295" s="195"/>
      <c r="J295" s="195"/>
      <c r="K295" s="198"/>
      <c r="L295" s="161"/>
      <c r="M295" s="201"/>
      <c r="N295" s="199"/>
      <c r="O295" s="171"/>
      <c r="P295" s="171"/>
      <c r="R295" s="162" t="str">
        <f t="shared" si="8"/>
        <v/>
      </c>
      <c r="S295" s="162" t="str">
        <f t="shared" si="9"/>
        <v/>
      </c>
    </row>
    <row r="296" spans="2:19" ht="20.25" customHeight="1" x14ac:dyDescent="0.2">
      <c r="B296" s="173">
        <v>295</v>
      </c>
      <c r="C296" s="195"/>
      <c r="D296" s="172"/>
      <c r="E296" s="197"/>
      <c r="F296" s="195"/>
      <c r="G296" s="195"/>
      <c r="H296" s="195"/>
      <c r="I296" s="195"/>
      <c r="J296" s="195"/>
      <c r="K296" s="198"/>
      <c r="L296" s="161"/>
      <c r="M296" s="201"/>
      <c r="N296" s="199"/>
      <c r="O296" s="171"/>
      <c r="P296" s="171"/>
      <c r="R296" s="162" t="str">
        <f t="shared" si="8"/>
        <v/>
      </c>
      <c r="S296" s="162" t="str">
        <f t="shared" si="9"/>
        <v/>
      </c>
    </row>
    <row r="297" spans="2:19" ht="20.25" customHeight="1" x14ac:dyDescent="0.2">
      <c r="B297" s="173">
        <v>296</v>
      </c>
      <c r="C297" s="195"/>
      <c r="D297" s="172"/>
      <c r="E297" s="197"/>
      <c r="F297" s="195"/>
      <c r="G297" s="195"/>
      <c r="H297" s="195"/>
      <c r="I297" s="195"/>
      <c r="J297" s="195"/>
      <c r="K297" s="198"/>
      <c r="L297" s="161"/>
      <c r="M297" s="201"/>
      <c r="N297" s="199"/>
      <c r="O297" s="171"/>
      <c r="P297" s="171"/>
      <c r="R297" s="162" t="str">
        <f t="shared" si="8"/>
        <v/>
      </c>
      <c r="S297" s="162" t="str">
        <f t="shared" si="9"/>
        <v/>
      </c>
    </row>
    <row r="298" spans="2:19" ht="20.25" customHeight="1" x14ac:dyDescent="0.2">
      <c r="B298" s="173">
        <v>297</v>
      </c>
      <c r="C298" s="195"/>
      <c r="D298" s="172"/>
      <c r="E298" s="197"/>
      <c r="F298" s="195"/>
      <c r="G298" s="195"/>
      <c r="H298" s="195"/>
      <c r="I298" s="195"/>
      <c r="J298" s="195"/>
      <c r="K298" s="198"/>
      <c r="L298" s="161"/>
      <c r="M298" s="201"/>
      <c r="N298" s="199"/>
      <c r="O298" s="171"/>
      <c r="P298" s="171"/>
      <c r="R298" s="162" t="str">
        <f t="shared" si="8"/>
        <v/>
      </c>
      <c r="S298" s="162" t="str">
        <f t="shared" si="9"/>
        <v/>
      </c>
    </row>
    <row r="299" spans="2:19" ht="20.25" customHeight="1" x14ac:dyDescent="0.2">
      <c r="B299" s="173">
        <v>298</v>
      </c>
      <c r="C299" s="195"/>
      <c r="D299" s="172"/>
      <c r="E299" s="197"/>
      <c r="F299" s="195"/>
      <c r="G299" s="195"/>
      <c r="H299" s="195"/>
      <c r="I299" s="195"/>
      <c r="J299" s="195"/>
      <c r="K299" s="198"/>
      <c r="L299" s="161"/>
      <c r="M299" s="201"/>
      <c r="N299" s="199"/>
      <c r="O299" s="171"/>
      <c r="P299" s="171"/>
      <c r="R299" s="162" t="str">
        <f t="shared" si="8"/>
        <v/>
      </c>
      <c r="S299" s="162" t="str">
        <f t="shared" si="9"/>
        <v/>
      </c>
    </row>
    <row r="300" spans="2:19" ht="20.25" customHeight="1" x14ac:dyDescent="0.2">
      <c r="B300" s="173">
        <v>299</v>
      </c>
      <c r="C300" s="195"/>
      <c r="D300" s="172"/>
      <c r="E300" s="197"/>
      <c r="F300" s="195"/>
      <c r="G300" s="195"/>
      <c r="H300" s="195"/>
      <c r="I300" s="195"/>
      <c r="J300" s="195"/>
      <c r="K300" s="198"/>
      <c r="L300" s="161"/>
      <c r="M300" s="201"/>
      <c r="N300" s="199"/>
      <c r="O300" s="171"/>
      <c r="P300" s="171"/>
      <c r="R300" s="162" t="str">
        <f t="shared" si="8"/>
        <v/>
      </c>
      <c r="S300" s="162" t="str">
        <f t="shared" si="9"/>
        <v/>
      </c>
    </row>
    <row r="301" spans="2:19" ht="20.25" customHeight="1" x14ac:dyDescent="0.2">
      <c r="B301" s="173">
        <v>300</v>
      </c>
      <c r="C301" s="195"/>
      <c r="D301" s="172"/>
      <c r="E301" s="197"/>
      <c r="F301" s="195"/>
      <c r="G301" s="195"/>
      <c r="H301" s="195"/>
      <c r="I301" s="195"/>
      <c r="J301" s="195"/>
      <c r="K301" s="198"/>
      <c r="L301" s="161"/>
      <c r="M301" s="201"/>
      <c r="N301" s="199"/>
      <c r="O301" s="171"/>
      <c r="P301" s="171"/>
      <c r="R301" s="162" t="str">
        <f t="shared" si="8"/>
        <v/>
      </c>
      <c r="S301" s="162" t="str">
        <f t="shared" si="9"/>
        <v/>
      </c>
    </row>
    <row r="302" spans="2:19" ht="20.25" customHeight="1" x14ac:dyDescent="0.2">
      <c r="B302" s="173">
        <v>301</v>
      </c>
      <c r="C302" s="195"/>
      <c r="D302" s="172"/>
      <c r="E302" s="197"/>
      <c r="F302" s="195"/>
      <c r="G302" s="195"/>
      <c r="H302" s="195"/>
      <c r="I302" s="195"/>
      <c r="J302" s="195"/>
      <c r="K302" s="198"/>
      <c r="L302" s="161"/>
      <c r="M302" s="201"/>
      <c r="N302" s="199"/>
      <c r="O302" s="171"/>
      <c r="P302" s="171"/>
      <c r="R302" s="162" t="str">
        <f t="shared" si="8"/>
        <v/>
      </c>
      <c r="S302" s="162" t="str">
        <f t="shared" si="9"/>
        <v/>
      </c>
    </row>
    <row r="303" spans="2:19" ht="20.25" customHeight="1" x14ac:dyDescent="0.2">
      <c r="B303" s="173">
        <v>302</v>
      </c>
      <c r="C303" s="195"/>
      <c r="D303" s="172"/>
      <c r="E303" s="197"/>
      <c r="F303" s="195"/>
      <c r="G303" s="195"/>
      <c r="H303" s="195"/>
      <c r="I303" s="195"/>
      <c r="J303" s="195"/>
      <c r="K303" s="198"/>
      <c r="L303" s="161"/>
      <c r="M303" s="201"/>
      <c r="N303" s="199"/>
      <c r="O303" s="171"/>
      <c r="P303" s="171"/>
      <c r="R303" s="162" t="str">
        <f t="shared" si="8"/>
        <v/>
      </c>
      <c r="S303" s="162" t="str">
        <f t="shared" si="9"/>
        <v/>
      </c>
    </row>
    <row r="304" spans="2:19" ht="20.25" customHeight="1" x14ac:dyDescent="0.2">
      <c r="B304" s="173">
        <v>303</v>
      </c>
      <c r="C304" s="195"/>
      <c r="D304" s="172"/>
      <c r="E304" s="197"/>
      <c r="F304" s="195"/>
      <c r="G304" s="195"/>
      <c r="H304" s="195"/>
      <c r="I304" s="195"/>
      <c r="J304" s="195"/>
      <c r="K304" s="198"/>
      <c r="L304" s="161"/>
      <c r="M304" s="201"/>
      <c r="N304" s="199"/>
      <c r="O304" s="171"/>
      <c r="P304" s="171"/>
      <c r="R304" s="162" t="str">
        <f t="shared" si="8"/>
        <v/>
      </c>
      <c r="S304" s="162" t="str">
        <f t="shared" si="9"/>
        <v/>
      </c>
    </row>
    <row r="305" spans="2:19" ht="20.25" customHeight="1" x14ac:dyDescent="0.2">
      <c r="B305" s="173">
        <v>304</v>
      </c>
      <c r="C305" s="195"/>
      <c r="D305" s="172"/>
      <c r="E305" s="197"/>
      <c r="F305" s="195"/>
      <c r="G305" s="195"/>
      <c r="H305" s="195"/>
      <c r="I305" s="195"/>
      <c r="J305" s="195"/>
      <c r="K305" s="198"/>
      <c r="L305" s="161"/>
      <c r="M305" s="201"/>
      <c r="N305" s="199"/>
      <c r="O305" s="171"/>
      <c r="P305" s="171"/>
      <c r="R305" s="162" t="str">
        <f t="shared" si="8"/>
        <v/>
      </c>
      <c r="S305" s="162" t="str">
        <f t="shared" si="9"/>
        <v/>
      </c>
    </row>
    <row r="306" spans="2:19" ht="20.25" customHeight="1" x14ac:dyDescent="0.2">
      <c r="B306" s="173">
        <v>305</v>
      </c>
      <c r="C306" s="195"/>
      <c r="D306" s="172"/>
      <c r="E306" s="197"/>
      <c r="F306" s="195"/>
      <c r="G306" s="195"/>
      <c r="H306" s="195"/>
      <c r="I306" s="195"/>
      <c r="J306" s="195"/>
      <c r="K306" s="198"/>
      <c r="L306" s="161"/>
      <c r="M306" s="201"/>
      <c r="N306" s="199"/>
      <c r="O306" s="171"/>
      <c r="P306" s="171"/>
      <c r="R306" s="162" t="str">
        <f t="shared" si="8"/>
        <v/>
      </c>
      <c r="S306" s="162" t="str">
        <f t="shared" si="9"/>
        <v/>
      </c>
    </row>
    <row r="307" spans="2:19" ht="20.25" customHeight="1" x14ac:dyDescent="0.2">
      <c r="B307" s="173">
        <v>306</v>
      </c>
      <c r="C307" s="195"/>
      <c r="D307" s="172"/>
      <c r="E307" s="197"/>
      <c r="F307" s="195"/>
      <c r="G307" s="195"/>
      <c r="H307" s="195"/>
      <c r="I307" s="195"/>
      <c r="J307" s="195"/>
      <c r="K307" s="198"/>
      <c r="L307" s="161"/>
      <c r="M307" s="201"/>
      <c r="N307" s="199"/>
      <c r="O307" s="171"/>
      <c r="P307" s="171"/>
      <c r="R307" s="162" t="str">
        <f t="shared" si="8"/>
        <v/>
      </c>
      <c r="S307" s="162" t="str">
        <f t="shared" si="9"/>
        <v/>
      </c>
    </row>
    <row r="308" spans="2:19" ht="20.25" customHeight="1" x14ac:dyDescent="0.2">
      <c r="B308" s="173">
        <v>307</v>
      </c>
      <c r="C308" s="195"/>
      <c r="D308" s="172"/>
      <c r="E308" s="197"/>
      <c r="F308" s="195"/>
      <c r="G308" s="195"/>
      <c r="H308" s="195"/>
      <c r="I308" s="195"/>
      <c r="J308" s="195"/>
      <c r="K308" s="198"/>
      <c r="L308" s="161"/>
      <c r="M308" s="201"/>
      <c r="N308" s="199"/>
      <c r="O308" s="171"/>
      <c r="P308" s="171"/>
      <c r="R308" s="162" t="str">
        <f t="shared" si="8"/>
        <v/>
      </c>
      <c r="S308" s="162" t="str">
        <f t="shared" si="9"/>
        <v/>
      </c>
    </row>
    <row r="309" spans="2:19" ht="20.25" customHeight="1" x14ac:dyDescent="0.2">
      <c r="B309" s="173">
        <v>308</v>
      </c>
      <c r="C309" s="195"/>
      <c r="D309" s="172"/>
      <c r="E309" s="197"/>
      <c r="F309" s="195"/>
      <c r="G309" s="195"/>
      <c r="H309" s="195"/>
      <c r="I309" s="195"/>
      <c r="J309" s="195"/>
      <c r="K309" s="198"/>
      <c r="L309" s="161"/>
      <c r="M309" s="201"/>
      <c r="N309" s="199"/>
      <c r="O309" s="171"/>
      <c r="P309" s="171"/>
      <c r="R309" s="162" t="str">
        <f t="shared" si="8"/>
        <v/>
      </c>
      <c r="S309" s="162" t="str">
        <f t="shared" si="9"/>
        <v/>
      </c>
    </row>
    <row r="310" spans="2:19" ht="20.25" customHeight="1" x14ac:dyDescent="0.2">
      <c r="B310" s="173">
        <v>309</v>
      </c>
      <c r="C310" s="195"/>
      <c r="D310" s="172"/>
      <c r="E310" s="197"/>
      <c r="F310" s="195"/>
      <c r="G310" s="195"/>
      <c r="H310" s="195"/>
      <c r="I310" s="195"/>
      <c r="J310" s="195"/>
      <c r="K310" s="198"/>
      <c r="L310" s="161"/>
      <c r="M310" s="201"/>
      <c r="N310" s="199"/>
      <c r="O310" s="171"/>
      <c r="P310" s="171"/>
      <c r="R310" s="162" t="str">
        <f t="shared" si="8"/>
        <v/>
      </c>
      <c r="S310" s="162" t="str">
        <f t="shared" si="9"/>
        <v/>
      </c>
    </row>
    <row r="311" spans="2:19" ht="20.25" customHeight="1" x14ac:dyDescent="0.2">
      <c r="B311" s="173">
        <v>310</v>
      </c>
      <c r="C311" s="195"/>
      <c r="D311" s="172"/>
      <c r="E311" s="197"/>
      <c r="F311" s="195"/>
      <c r="G311" s="195"/>
      <c r="H311" s="195"/>
      <c r="I311" s="195"/>
      <c r="J311" s="195"/>
      <c r="K311" s="198"/>
      <c r="L311" s="161"/>
      <c r="M311" s="201"/>
      <c r="N311" s="199"/>
      <c r="O311" s="171"/>
      <c r="P311" s="171"/>
      <c r="R311" s="162" t="str">
        <f t="shared" si="8"/>
        <v/>
      </c>
      <c r="S311" s="162" t="str">
        <f t="shared" si="9"/>
        <v/>
      </c>
    </row>
    <row r="312" spans="2:19" ht="20.25" customHeight="1" x14ac:dyDescent="0.2">
      <c r="B312" s="173">
        <v>311</v>
      </c>
      <c r="C312" s="195"/>
      <c r="D312" s="172"/>
      <c r="E312" s="197"/>
      <c r="F312" s="195"/>
      <c r="G312" s="195"/>
      <c r="H312" s="195"/>
      <c r="I312" s="195"/>
      <c r="J312" s="195"/>
      <c r="K312" s="198"/>
      <c r="L312" s="161"/>
      <c r="M312" s="201"/>
      <c r="N312" s="199"/>
      <c r="O312" s="171"/>
      <c r="P312" s="171"/>
      <c r="R312" s="162" t="str">
        <f t="shared" si="8"/>
        <v/>
      </c>
      <c r="S312" s="162" t="str">
        <f t="shared" si="9"/>
        <v/>
      </c>
    </row>
    <row r="313" spans="2:19" ht="20.25" customHeight="1" x14ac:dyDescent="0.2">
      <c r="B313" s="173">
        <v>312</v>
      </c>
      <c r="C313" s="195"/>
      <c r="D313" s="172"/>
      <c r="E313" s="197"/>
      <c r="F313" s="195"/>
      <c r="G313" s="195"/>
      <c r="H313" s="195"/>
      <c r="I313" s="195"/>
      <c r="J313" s="195"/>
      <c r="K313" s="198"/>
      <c r="L313" s="161"/>
      <c r="M313" s="201"/>
      <c r="N313" s="199"/>
      <c r="O313" s="171"/>
      <c r="P313" s="171"/>
      <c r="R313" s="162" t="str">
        <f t="shared" si="8"/>
        <v/>
      </c>
      <c r="S313" s="162" t="str">
        <f t="shared" si="9"/>
        <v/>
      </c>
    </row>
    <row r="314" spans="2:19" ht="20.25" customHeight="1" x14ac:dyDescent="0.2">
      <c r="B314" s="173">
        <v>313</v>
      </c>
      <c r="C314" s="195"/>
      <c r="D314" s="172"/>
      <c r="E314" s="197"/>
      <c r="F314" s="195"/>
      <c r="G314" s="195"/>
      <c r="H314" s="195"/>
      <c r="I314" s="195"/>
      <c r="J314" s="195"/>
      <c r="K314" s="198"/>
      <c r="L314" s="161"/>
      <c r="M314" s="201"/>
      <c r="N314" s="199"/>
      <c r="O314" s="171"/>
      <c r="P314" s="171"/>
      <c r="R314" s="162" t="str">
        <f t="shared" si="8"/>
        <v/>
      </c>
      <c r="S314" s="162" t="str">
        <f t="shared" si="9"/>
        <v/>
      </c>
    </row>
    <row r="315" spans="2:19" ht="20.25" customHeight="1" x14ac:dyDescent="0.2">
      <c r="B315" s="173">
        <v>314</v>
      </c>
      <c r="C315" s="195"/>
      <c r="D315" s="172"/>
      <c r="E315" s="197"/>
      <c r="F315" s="195"/>
      <c r="G315" s="195"/>
      <c r="H315" s="195"/>
      <c r="I315" s="195"/>
      <c r="J315" s="195"/>
      <c r="K315" s="198"/>
      <c r="L315" s="161"/>
      <c r="M315" s="201"/>
      <c r="N315" s="199"/>
      <c r="O315" s="171"/>
      <c r="P315" s="171"/>
      <c r="R315" s="162" t="str">
        <f t="shared" si="8"/>
        <v/>
      </c>
      <c r="S315" s="162" t="str">
        <f t="shared" si="9"/>
        <v/>
      </c>
    </row>
    <row r="316" spans="2:19" ht="20.25" customHeight="1" x14ac:dyDescent="0.2">
      <c r="B316" s="173">
        <v>315</v>
      </c>
      <c r="C316" s="195"/>
      <c r="D316" s="172"/>
      <c r="E316" s="197"/>
      <c r="F316" s="195"/>
      <c r="G316" s="195"/>
      <c r="H316" s="195"/>
      <c r="I316" s="195"/>
      <c r="J316" s="195"/>
      <c r="K316" s="198"/>
      <c r="L316" s="161"/>
      <c r="M316" s="201"/>
      <c r="N316" s="199"/>
      <c r="O316" s="171"/>
      <c r="P316" s="171"/>
      <c r="R316" s="162" t="str">
        <f t="shared" si="8"/>
        <v/>
      </c>
      <c r="S316" s="162" t="str">
        <f t="shared" si="9"/>
        <v/>
      </c>
    </row>
    <row r="317" spans="2:19" ht="20.25" customHeight="1" x14ac:dyDescent="0.2">
      <c r="B317" s="173">
        <v>316</v>
      </c>
      <c r="C317" s="195"/>
      <c r="D317" s="172"/>
      <c r="E317" s="197"/>
      <c r="F317" s="195"/>
      <c r="G317" s="195"/>
      <c r="H317" s="195"/>
      <c r="I317" s="195"/>
      <c r="J317" s="195"/>
      <c r="K317" s="198"/>
      <c r="L317" s="161"/>
      <c r="M317" s="201"/>
      <c r="N317" s="199"/>
      <c r="O317" s="171"/>
      <c r="P317" s="171"/>
      <c r="R317" s="162" t="str">
        <f t="shared" si="8"/>
        <v/>
      </c>
      <c r="S317" s="162" t="str">
        <f t="shared" si="9"/>
        <v/>
      </c>
    </row>
    <row r="318" spans="2:19" ht="20.25" customHeight="1" x14ac:dyDescent="0.2">
      <c r="B318" s="173">
        <v>317</v>
      </c>
      <c r="C318" s="195"/>
      <c r="D318" s="172"/>
      <c r="E318" s="197"/>
      <c r="F318" s="195"/>
      <c r="G318" s="195"/>
      <c r="H318" s="195"/>
      <c r="I318" s="195"/>
      <c r="J318" s="195"/>
      <c r="K318" s="198"/>
      <c r="L318" s="161"/>
      <c r="M318" s="201"/>
      <c r="N318" s="199"/>
      <c r="O318" s="171"/>
      <c r="P318" s="171"/>
      <c r="R318" s="162" t="str">
        <f t="shared" si="8"/>
        <v/>
      </c>
      <c r="S318" s="162" t="str">
        <f t="shared" si="9"/>
        <v/>
      </c>
    </row>
    <row r="319" spans="2:19" ht="20.25" customHeight="1" x14ac:dyDescent="0.2">
      <c r="B319" s="173">
        <v>318</v>
      </c>
      <c r="C319" s="195"/>
      <c r="D319" s="172"/>
      <c r="E319" s="197"/>
      <c r="F319" s="195"/>
      <c r="G319" s="195"/>
      <c r="H319" s="195"/>
      <c r="I319" s="195"/>
      <c r="J319" s="195"/>
      <c r="K319" s="198"/>
      <c r="L319" s="161"/>
      <c r="M319" s="201"/>
      <c r="N319" s="199"/>
      <c r="O319" s="171"/>
      <c r="P319" s="171"/>
      <c r="R319" s="162" t="str">
        <f t="shared" si="8"/>
        <v/>
      </c>
      <c r="S319" s="162" t="str">
        <f t="shared" si="9"/>
        <v/>
      </c>
    </row>
    <row r="320" spans="2:19" ht="20.25" customHeight="1" x14ac:dyDescent="0.2">
      <c r="B320" s="173">
        <v>319</v>
      </c>
      <c r="C320" s="195"/>
      <c r="D320" s="172"/>
      <c r="E320" s="197"/>
      <c r="F320" s="195"/>
      <c r="G320" s="195"/>
      <c r="H320" s="195"/>
      <c r="I320" s="195"/>
      <c r="J320" s="195"/>
      <c r="K320" s="198"/>
      <c r="L320" s="161"/>
      <c r="M320" s="201"/>
      <c r="N320" s="199"/>
      <c r="O320" s="171"/>
      <c r="P320" s="171"/>
      <c r="R320" s="162" t="str">
        <f t="shared" si="8"/>
        <v/>
      </c>
      <c r="S320" s="162" t="str">
        <f t="shared" si="9"/>
        <v/>
      </c>
    </row>
    <row r="321" spans="2:19" ht="20.25" customHeight="1" x14ac:dyDescent="0.2">
      <c r="B321" s="173">
        <v>320</v>
      </c>
      <c r="C321" s="195"/>
      <c r="D321" s="172"/>
      <c r="E321" s="197"/>
      <c r="F321" s="195"/>
      <c r="G321" s="195"/>
      <c r="H321" s="195"/>
      <c r="I321" s="195"/>
      <c r="J321" s="195"/>
      <c r="K321" s="198"/>
      <c r="L321" s="161"/>
      <c r="M321" s="201"/>
      <c r="N321" s="199"/>
      <c r="O321" s="171"/>
      <c r="P321" s="171"/>
      <c r="R321" s="162" t="str">
        <f t="shared" si="8"/>
        <v/>
      </c>
      <c r="S321" s="162" t="str">
        <f t="shared" si="9"/>
        <v/>
      </c>
    </row>
    <row r="322" spans="2:19" ht="20.25" customHeight="1" x14ac:dyDescent="0.2">
      <c r="B322" s="173">
        <v>321</v>
      </c>
      <c r="C322" s="195"/>
      <c r="D322" s="172"/>
      <c r="E322" s="197"/>
      <c r="F322" s="195"/>
      <c r="G322" s="195"/>
      <c r="H322" s="195"/>
      <c r="I322" s="195"/>
      <c r="J322" s="195"/>
      <c r="K322" s="198"/>
      <c r="L322" s="161"/>
      <c r="M322" s="201"/>
      <c r="N322" s="199"/>
      <c r="O322" s="171"/>
      <c r="P322" s="171"/>
      <c r="R322" s="162" t="str">
        <f t="shared" si="8"/>
        <v/>
      </c>
      <c r="S322" s="162" t="str">
        <f t="shared" si="9"/>
        <v/>
      </c>
    </row>
    <row r="323" spans="2:19" ht="20.25" customHeight="1" x14ac:dyDescent="0.2">
      <c r="B323" s="173">
        <v>322</v>
      </c>
      <c r="C323" s="195"/>
      <c r="D323" s="172"/>
      <c r="E323" s="197"/>
      <c r="F323" s="195"/>
      <c r="G323" s="195"/>
      <c r="H323" s="195"/>
      <c r="I323" s="195"/>
      <c r="J323" s="195"/>
      <c r="K323" s="198"/>
      <c r="L323" s="161"/>
      <c r="M323" s="201"/>
      <c r="N323" s="199"/>
      <c r="O323" s="171"/>
      <c r="P323" s="171"/>
      <c r="R323" s="162" t="str">
        <f t="shared" si="8"/>
        <v/>
      </c>
      <c r="S323" s="162" t="str">
        <f t="shared" si="9"/>
        <v/>
      </c>
    </row>
    <row r="324" spans="2:19" ht="20.25" customHeight="1" x14ac:dyDescent="0.2">
      <c r="B324" s="173">
        <v>323</v>
      </c>
      <c r="C324" s="195"/>
      <c r="D324" s="172"/>
      <c r="E324" s="197"/>
      <c r="F324" s="195"/>
      <c r="G324" s="195"/>
      <c r="H324" s="195"/>
      <c r="I324" s="195"/>
      <c r="J324" s="195"/>
      <c r="K324" s="198"/>
      <c r="L324" s="161"/>
      <c r="M324" s="201"/>
      <c r="N324" s="199"/>
      <c r="O324" s="171"/>
      <c r="P324" s="171"/>
      <c r="R324" s="162" t="str">
        <f t="shared" si="8"/>
        <v/>
      </c>
      <c r="S324" s="162" t="str">
        <f t="shared" si="9"/>
        <v/>
      </c>
    </row>
    <row r="325" spans="2:19" ht="20.25" customHeight="1" x14ac:dyDescent="0.2">
      <c r="B325" s="173">
        <v>324</v>
      </c>
      <c r="C325" s="195"/>
      <c r="D325" s="172"/>
      <c r="E325" s="197"/>
      <c r="F325" s="195"/>
      <c r="G325" s="195"/>
      <c r="H325" s="195"/>
      <c r="I325" s="195"/>
      <c r="J325" s="195"/>
      <c r="K325" s="198"/>
      <c r="L325" s="161"/>
      <c r="M325" s="201"/>
      <c r="N325" s="199"/>
      <c r="O325" s="171"/>
      <c r="P325" s="171"/>
      <c r="R325" s="162" t="str">
        <f t="shared" si="8"/>
        <v/>
      </c>
      <c r="S325" s="162" t="str">
        <f t="shared" si="9"/>
        <v/>
      </c>
    </row>
    <row r="326" spans="2:19" ht="20.25" customHeight="1" x14ac:dyDescent="0.2">
      <c r="B326" s="173">
        <v>325</v>
      </c>
      <c r="C326" s="195"/>
      <c r="D326" s="172"/>
      <c r="E326" s="197"/>
      <c r="F326" s="195"/>
      <c r="G326" s="195"/>
      <c r="H326" s="195"/>
      <c r="I326" s="195"/>
      <c r="J326" s="195"/>
      <c r="K326" s="198"/>
      <c r="L326" s="161"/>
      <c r="M326" s="201"/>
      <c r="N326" s="199"/>
      <c r="O326" s="171"/>
      <c r="P326" s="171"/>
      <c r="R326" s="162" t="str">
        <f t="shared" si="8"/>
        <v/>
      </c>
      <c r="S326" s="162" t="str">
        <f t="shared" si="9"/>
        <v/>
      </c>
    </row>
    <row r="327" spans="2:19" ht="20.25" customHeight="1" x14ac:dyDescent="0.2">
      <c r="B327" s="173">
        <v>326</v>
      </c>
      <c r="C327" s="195"/>
      <c r="D327" s="172"/>
      <c r="E327" s="197"/>
      <c r="F327" s="195"/>
      <c r="G327" s="195"/>
      <c r="H327" s="195"/>
      <c r="I327" s="195"/>
      <c r="J327" s="195"/>
      <c r="K327" s="198"/>
      <c r="L327" s="161"/>
      <c r="M327" s="201"/>
      <c r="N327" s="199"/>
      <c r="O327" s="171"/>
      <c r="P327" s="171"/>
      <c r="R327" s="162" t="str">
        <f t="shared" si="8"/>
        <v/>
      </c>
      <c r="S327" s="162" t="str">
        <f t="shared" si="9"/>
        <v/>
      </c>
    </row>
    <row r="328" spans="2:19" ht="20.25" customHeight="1" x14ac:dyDescent="0.2">
      <c r="B328" s="173">
        <v>327</v>
      </c>
      <c r="C328" s="195"/>
      <c r="D328" s="172"/>
      <c r="E328" s="197"/>
      <c r="F328" s="195"/>
      <c r="G328" s="195"/>
      <c r="H328" s="195"/>
      <c r="I328" s="195"/>
      <c r="J328" s="195"/>
      <c r="K328" s="198"/>
      <c r="L328" s="161"/>
      <c r="M328" s="201"/>
      <c r="N328" s="199"/>
      <c r="O328" s="171"/>
      <c r="P328" s="171"/>
      <c r="R328" s="162" t="str">
        <f t="shared" ref="R328:R351" si="10">IF(O328="","",N328)</f>
        <v/>
      </c>
      <c r="S328" s="162" t="str">
        <f t="shared" ref="S328:S351" si="11">IF(P328="","",N328)</f>
        <v/>
      </c>
    </row>
    <row r="329" spans="2:19" ht="20.25" customHeight="1" x14ac:dyDescent="0.2">
      <c r="B329" s="173">
        <v>328</v>
      </c>
      <c r="C329" s="195"/>
      <c r="D329" s="172"/>
      <c r="E329" s="197"/>
      <c r="F329" s="195"/>
      <c r="G329" s="195"/>
      <c r="H329" s="195"/>
      <c r="I329" s="195"/>
      <c r="J329" s="195"/>
      <c r="K329" s="198"/>
      <c r="L329" s="161"/>
      <c r="M329" s="201"/>
      <c r="N329" s="199"/>
      <c r="O329" s="171"/>
      <c r="P329" s="171"/>
      <c r="R329" s="162" t="str">
        <f t="shared" si="10"/>
        <v/>
      </c>
      <c r="S329" s="162" t="str">
        <f t="shared" si="11"/>
        <v/>
      </c>
    </row>
    <row r="330" spans="2:19" ht="20.25" customHeight="1" x14ac:dyDescent="0.2">
      <c r="B330" s="173">
        <v>329</v>
      </c>
      <c r="C330" s="195"/>
      <c r="D330" s="172"/>
      <c r="E330" s="197"/>
      <c r="F330" s="195"/>
      <c r="G330" s="195"/>
      <c r="H330" s="195"/>
      <c r="I330" s="195"/>
      <c r="J330" s="195"/>
      <c r="K330" s="198"/>
      <c r="L330" s="161"/>
      <c r="M330" s="201"/>
      <c r="N330" s="199"/>
      <c r="O330" s="171"/>
      <c r="P330" s="171"/>
      <c r="R330" s="162" t="str">
        <f t="shared" si="10"/>
        <v/>
      </c>
      <c r="S330" s="162" t="str">
        <f t="shared" si="11"/>
        <v/>
      </c>
    </row>
    <row r="331" spans="2:19" ht="20.25" customHeight="1" x14ac:dyDescent="0.2">
      <c r="B331" s="173">
        <v>330</v>
      </c>
      <c r="C331" s="195"/>
      <c r="D331" s="172"/>
      <c r="E331" s="197"/>
      <c r="F331" s="195"/>
      <c r="G331" s="195"/>
      <c r="H331" s="195"/>
      <c r="I331" s="195"/>
      <c r="J331" s="195"/>
      <c r="K331" s="198"/>
      <c r="L331" s="161"/>
      <c r="M331" s="201"/>
      <c r="N331" s="199"/>
      <c r="O331" s="171"/>
      <c r="P331" s="171"/>
      <c r="R331" s="162" t="str">
        <f t="shared" si="10"/>
        <v/>
      </c>
      <c r="S331" s="162" t="str">
        <f t="shared" si="11"/>
        <v/>
      </c>
    </row>
    <row r="332" spans="2:19" ht="20.25" customHeight="1" x14ac:dyDescent="0.2">
      <c r="B332" s="173">
        <v>331</v>
      </c>
      <c r="C332" s="195"/>
      <c r="D332" s="172"/>
      <c r="E332" s="197"/>
      <c r="F332" s="195"/>
      <c r="G332" s="195"/>
      <c r="H332" s="195"/>
      <c r="I332" s="195"/>
      <c r="J332" s="195"/>
      <c r="K332" s="198"/>
      <c r="L332" s="161"/>
      <c r="M332" s="201"/>
      <c r="N332" s="199"/>
      <c r="O332" s="171"/>
      <c r="P332" s="171"/>
      <c r="R332" s="162" t="str">
        <f t="shared" si="10"/>
        <v/>
      </c>
      <c r="S332" s="162" t="str">
        <f t="shared" si="11"/>
        <v/>
      </c>
    </row>
    <row r="333" spans="2:19" ht="20.25" customHeight="1" x14ac:dyDescent="0.2">
      <c r="B333" s="173">
        <v>332</v>
      </c>
      <c r="C333" s="195"/>
      <c r="D333" s="172"/>
      <c r="E333" s="197"/>
      <c r="F333" s="195"/>
      <c r="G333" s="195"/>
      <c r="H333" s="195"/>
      <c r="I333" s="195"/>
      <c r="J333" s="195"/>
      <c r="K333" s="198"/>
      <c r="L333" s="161"/>
      <c r="M333" s="201"/>
      <c r="N333" s="199"/>
      <c r="O333" s="171"/>
      <c r="P333" s="171"/>
      <c r="R333" s="162" t="str">
        <f t="shared" si="10"/>
        <v/>
      </c>
      <c r="S333" s="162" t="str">
        <f t="shared" si="11"/>
        <v/>
      </c>
    </row>
    <row r="334" spans="2:19" ht="20.25" customHeight="1" x14ac:dyDescent="0.2">
      <c r="B334" s="173">
        <v>333</v>
      </c>
      <c r="C334" s="195"/>
      <c r="D334" s="172"/>
      <c r="E334" s="197"/>
      <c r="F334" s="195"/>
      <c r="G334" s="195"/>
      <c r="H334" s="195"/>
      <c r="I334" s="195"/>
      <c r="J334" s="195"/>
      <c r="K334" s="198"/>
      <c r="L334" s="161"/>
      <c r="M334" s="201"/>
      <c r="N334" s="199"/>
      <c r="O334" s="171"/>
      <c r="P334" s="171"/>
      <c r="R334" s="162" t="str">
        <f t="shared" si="10"/>
        <v/>
      </c>
      <c r="S334" s="162" t="str">
        <f t="shared" si="11"/>
        <v/>
      </c>
    </row>
    <row r="335" spans="2:19" ht="20.25" customHeight="1" x14ac:dyDescent="0.2">
      <c r="B335" s="173">
        <v>334</v>
      </c>
      <c r="C335" s="195"/>
      <c r="D335" s="172"/>
      <c r="E335" s="197"/>
      <c r="F335" s="195"/>
      <c r="G335" s="195"/>
      <c r="H335" s="195"/>
      <c r="I335" s="195"/>
      <c r="J335" s="195"/>
      <c r="K335" s="198"/>
      <c r="L335" s="161"/>
      <c r="M335" s="201"/>
      <c r="N335" s="199"/>
      <c r="O335" s="171"/>
      <c r="P335" s="171"/>
      <c r="R335" s="162" t="str">
        <f t="shared" si="10"/>
        <v/>
      </c>
      <c r="S335" s="162" t="str">
        <f t="shared" si="11"/>
        <v/>
      </c>
    </row>
    <row r="336" spans="2:19" ht="20.25" customHeight="1" x14ac:dyDescent="0.2">
      <c r="B336" s="173">
        <v>335</v>
      </c>
      <c r="C336" s="195"/>
      <c r="D336" s="172"/>
      <c r="E336" s="197"/>
      <c r="F336" s="195"/>
      <c r="G336" s="195"/>
      <c r="H336" s="195"/>
      <c r="I336" s="195"/>
      <c r="J336" s="195"/>
      <c r="K336" s="198"/>
      <c r="L336" s="161"/>
      <c r="M336" s="201"/>
      <c r="N336" s="199"/>
      <c r="O336" s="171"/>
      <c r="P336" s="171"/>
      <c r="R336" s="162" t="str">
        <f t="shared" si="10"/>
        <v/>
      </c>
      <c r="S336" s="162" t="str">
        <f t="shared" si="11"/>
        <v/>
      </c>
    </row>
    <row r="337" spans="2:19" ht="20.25" customHeight="1" x14ac:dyDescent="0.2">
      <c r="B337" s="173">
        <v>336</v>
      </c>
      <c r="C337" s="195"/>
      <c r="D337" s="172"/>
      <c r="E337" s="197"/>
      <c r="F337" s="195"/>
      <c r="G337" s="195"/>
      <c r="H337" s="195"/>
      <c r="I337" s="195"/>
      <c r="J337" s="195"/>
      <c r="K337" s="198"/>
      <c r="L337" s="161"/>
      <c r="M337" s="201"/>
      <c r="N337" s="199"/>
      <c r="O337" s="171"/>
      <c r="P337" s="171"/>
      <c r="R337" s="162" t="str">
        <f t="shared" si="10"/>
        <v/>
      </c>
      <c r="S337" s="162" t="str">
        <f t="shared" si="11"/>
        <v/>
      </c>
    </row>
    <row r="338" spans="2:19" ht="20.25" customHeight="1" x14ac:dyDescent="0.2">
      <c r="B338" s="173">
        <v>337</v>
      </c>
      <c r="C338" s="195"/>
      <c r="D338" s="172"/>
      <c r="E338" s="197"/>
      <c r="F338" s="195"/>
      <c r="G338" s="195"/>
      <c r="H338" s="195"/>
      <c r="I338" s="195"/>
      <c r="J338" s="195"/>
      <c r="K338" s="198"/>
      <c r="L338" s="161"/>
      <c r="M338" s="201"/>
      <c r="N338" s="199"/>
      <c r="O338" s="171"/>
      <c r="P338" s="171"/>
      <c r="R338" s="162" t="str">
        <f t="shared" si="10"/>
        <v/>
      </c>
      <c r="S338" s="162" t="str">
        <f t="shared" si="11"/>
        <v/>
      </c>
    </row>
    <row r="339" spans="2:19" ht="20.25" customHeight="1" x14ac:dyDescent="0.2">
      <c r="B339" s="173">
        <v>338</v>
      </c>
      <c r="C339" s="195"/>
      <c r="D339" s="172"/>
      <c r="E339" s="197"/>
      <c r="F339" s="195"/>
      <c r="G339" s="195"/>
      <c r="H339" s="195"/>
      <c r="I339" s="195"/>
      <c r="J339" s="195"/>
      <c r="K339" s="198"/>
      <c r="L339" s="161"/>
      <c r="M339" s="201"/>
      <c r="N339" s="199"/>
      <c r="O339" s="171"/>
      <c r="P339" s="171"/>
      <c r="R339" s="162" t="str">
        <f t="shared" si="10"/>
        <v/>
      </c>
      <c r="S339" s="162" t="str">
        <f t="shared" si="11"/>
        <v/>
      </c>
    </row>
    <row r="340" spans="2:19" ht="20.25" customHeight="1" x14ac:dyDescent="0.2">
      <c r="B340" s="173">
        <v>339</v>
      </c>
      <c r="C340" s="195"/>
      <c r="D340" s="172"/>
      <c r="E340" s="197"/>
      <c r="F340" s="195"/>
      <c r="G340" s="195"/>
      <c r="H340" s="195"/>
      <c r="I340" s="195"/>
      <c r="J340" s="195"/>
      <c r="K340" s="198"/>
      <c r="L340" s="161"/>
      <c r="M340" s="201"/>
      <c r="N340" s="199"/>
      <c r="O340" s="171"/>
      <c r="P340" s="171"/>
      <c r="R340" s="162" t="str">
        <f t="shared" si="10"/>
        <v/>
      </c>
      <c r="S340" s="162" t="str">
        <f t="shared" si="11"/>
        <v/>
      </c>
    </row>
    <row r="341" spans="2:19" ht="20.25" customHeight="1" x14ac:dyDescent="0.2">
      <c r="B341" s="173">
        <v>340</v>
      </c>
      <c r="C341" s="195"/>
      <c r="D341" s="172"/>
      <c r="E341" s="197"/>
      <c r="F341" s="195"/>
      <c r="G341" s="195"/>
      <c r="H341" s="195"/>
      <c r="I341" s="195"/>
      <c r="J341" s="195"/>
      <c r="K341" s="198"/>
      <c r="L341" s="161"/>
      <c r="M341" s="201"/>
      <c r="N341" s="199"/>
      <c r="O341" s="171"/>
      <c r="P341" s="171"/>
      <c r="R341" s="162" t="str">
        <f t="shared" si="10"/>
        <v/>
      </c>
      <c r="S341" s="162" t="str">
        <f t="shared" si="11"/>
        <v/>
      </c>
    </row>
    <row r="342" spans="2:19" ht="20.25" customHeight="1" x14ac:dyDescent="0.2">
      <c r="B342" s="173">
        <v>341</v>
      </c>
      <c r="C342" s="195"/>
      <c r="D342" s="172"/>
      <c r="E342" s="197"/>
      <c r="F342" s="195"/>
      <c r="G342" s="195"/>
      <c r="H342" s="195"/>
      <c r="I342" s="195"/>
      <c r="J342" s="195"/>
      <c r="K342" s="198"/>
      <c r="L342" s="161"/>
      <c r="M342" s="201"/>
      <c r="N342" s="199"/>
      <c r="O342" s="171"/>
      <c r="P342" s="171"/>
      <c r="R342" s="162" t="str">
        <f t="shared" si="10"/>
        <v/>
      </c>
      <c r="S342" s="162" t="str">
        <f t="shared" si="11"/>
        <v/>
      </c>
    </row>
    <row r="343" spans="2:19" ht="20.25" customHeight="1" x14ac:dyDescent="0.2">
      <c r="B343" s="173">
        <v>342</v>
      </c>
      <c r="C343" s="195"/>
      <c r="D343" s="172"/>
      <c r="E343" s="197"/>
      <c r="F343" s="195"/>
      <c r="G343" s="195"/>
      <c r="H343" s="195"/>
      <c r="I343" s="195"/>
      <c r="J343" s="195"/>
      <c r="K343" s="198"/>
      <c r="L343" s="161"/>
      <c r="M343" s="201"/>
      <c r="N343" s="199"/>
      <c r="O343" s="171"/>
      <c r="P343" s="171"/>
      <c r="R343" s="162" t="str">
        <f t="shared" si="10"/>
        <v/>
      </c>
      <c r="S343" s="162" t="str">
        <f t="shared" si="11"/>
        <v/>
      </c>
    </row>
    <row r="344" spans="2:19" ht="20.25" customHeight="1" x14ac:dyDescent="0.2">
      <c r="B344" s="173">
        <v>343</v>
      </c>
      <c r="C344" s="195"/>
      <c r="D344" s="172"/>
      <c r="E344" s="197"/>
      <c r="F344" s="195"/>
      <c r="G344" s="195"/>
      <c r="H344" s="195"/>
      <c r="I344" s="195"/>
      <c r="J344" s="195"/>
      <c r="K344" s="198"/>
      <c r="L344" s="161"/>
      <c r="M344" s="201"/>
      <c r="N344" s="199"/>
      <c r="O344" s="171"/>
      <c r="P344" s="171"/>
      <c r="R344" s="162" t="str">
        <f t="shared" si="10"/>
        <v/>
      </c>
      <c r="S344" s="162" t="str">
        <f t="shared" si="11"/>
        <v/>
      </c>
    </row>
    <row r="345" spans="2:19" ht="20.25" customHeight="1" x14ac:dyDescent="0.2">
      <c r="B345" s="173">
        <v>344</v>
      </c>
      <c r="C345" s="195"/>
      <c r="D345" s="172"/>
      <c r="E345" s="197"/>
      <c r="F345" s="195"/>
      <c r="G345" s="195"/>
      <c r="H345" s="195"/>
      <c r="I345" s="195"/>
      <c r="J345" s="195"/>
      <c r="K345" s="198"/>
      <c r="L345" s="161"/>
      <c r="M345" s="201"/>
      <c r="N345" s="199"/>
      <c r="O345" s="171"/>
      <c r="P345" s="171"/>
      <c r="R345" s="162" t="str">
        <f t="shared" si="10"/>
        <v/>
      </c>
      <c r="S345" s="162" t="str">
        <f t="shared" si="11"/>
        <v/>
      </c>
    </row>
    <row r="346" spans="2:19" ht="20.25" customHeight="1" x14ac:dyDescent="0.2">
      <c r="B346" s="173">
        <v>345</v>
      </c>
      <c r="C346" s="195"/>
      <c r="D346" s="172"/>
      <c r="E346" s="197"/>
      <c r="F346" s="195"/>
      <c r="G346" s="195"/>
      <c r="H346" s="195"/>
      <c r="I346" s="195"/>
      <c r="J346" s="195"/>
      <c r="K346" s="198"/>
      <c r="L346" s="161"/>
      <c r="M346" s="201"/>
      <c r="N346" s="199"/>
      <c r="O346" s="171"/>
      <c r="P346" s="171"/>
      <c r="R346" s="162" t="str">
        <f t="shared" si="10"/>
        <v/>
      </c>
      <c r="S346" s="162" t="str">
        <f t="shared" si="11"/>
        <v/>
      </c>
    </row>
    <row r="347" spans="2:19" ht="20.25" customHeight="1" x14ac:dyDescent="0.2">
      <c r="B347" s="173">
        <v>346</v>
      </c>
      <c r="C347" s="195"/>
      <c r="D347" s="172"/>
      <c r="E347" s="197"/>
      <c r="F347" s="195"/>
      <c r="G347" s="195"/>
      <c r="H347" s="195"/>
      <c r="I347" s="195"/>
      <c r="J347" s="195"/>
      <c r="K347" s="198"/>
      <c r="L347" s="161"/>
      <c r="M347" s="201"/>
      <c r="N347" s="199"/>
      <c r="O347" s="171"/>
      <c r="P347" s="171"/>
      <c r="R347" s="162" t="str">
        <f t="shared" si="10"/>
        <v/>
      </c>
      <c r="S347" s="162" t="str">
        <f t="shared" si="11"/>
        <v/>
      </c>
    </row>
    <row r="348" spans="2:19" ht="20.25" customHeight="1" x14ac:dyDescent="0.2">
      <c r="B348" s="173">
        <v>347</v>
      </c>
      <c r="C348" s="195"/>
      <c r="D348" s="172"/>
      <c r="E348" s="197"/>
      <c r="F348" s="195"/>
      <c r="G348" s="195"/>
      <c r="H348" s="195"/>
      <c r="I348" s="195"/>
      <c r="J348" s="195"/>
      <c r="K348" s="198"/>
      <c r="L348" s="161"/>
      <c r="M348" s="201"/>
      <c r="N348" s="199"/>
      <c r="O348" s="171"/>
      <c r="P348" s="171"/>
      <c r="R348" s="162" t="str">
        <f t="shared" si="10"/>
        <v/>
      </c>
      <c r="S348" s="162" t="str">
        <f t="shared" si="11"/>
        <v/>
      </c>
    </row>
    <row r="349" spans="2:19" ht="20.25" customHeight="1" x14ac:dyDescent="0.2">
      <c r="B349" s="173">
        <v>348</v>
      </c>
      <c r="C349" s="195"/>
      <c r="D349" s="172"/>
      <c r="E349" s="197"/>
      <c r="F349" s="195"/>
      <c r="G349" s="195"/>
      <c r="H349" s="195"/>
      <c r="I349" s="195"/>
      <c r="J349" s="195"/>
      <c r="K349" s="198"/>
      <c r="L349" s="161"/>
      <c r="M349" s="201"/>
      <c r="N349" s="199"/>
      <c r="O349" s="171"/>
      <c r="P349" s="171"/>
      <c r="R349" s="162" t="str">
        <f t="shared" si="10"/>
        <v/>
      </c>
      <c r="S349" s="162" t="str">
        <f t="shared" si="11"/>
        <v/>
      </c>
    </row>
    <row r="350" spans="2:19" ht="20.25" customHeight="1" x14ac:dyDescent="0.2">
      <c r="B350" s="173">
        <v>349</v>
      </c>
      <c r="C350" s="195"/>
      <c r="D350" s="172"/>
      <c r="E350" s="197"/>
      <c r="F350" s="195"/>
      <c r="G350" s="195"/>
      <c r="H350" s="195"/>
      <c r="I350" s="195"/>
      <c r="J350" s="195"/>
      <c r="K350" s="198"/>
      <c r="L350" s="161"/>
      <c r="M350" s="201"/>
      <c r="N350" s="199"/>
      <c r="O350" s="171"/>
      <c r="P350" s="171"/>
      <c r="R350" s="162" t="str">
        <f t="shared" si="10"/>
        <v/>
      </c>
      <c r="S350" s="162" t="str">
        <f t="shared" si="11"/>
        <v/>
      </c>
    </row>
    <row r="351" spans="2:19" ht="20.25" customHeight="1" x14ac:dyDescent="0.2">
      <c r="B351" s="173">
        <v>350</v>
      </c>
      <c r="C351" s="195"/>
      <c r="D351" s="172"/>
      <c r="E351" s="197"/>
      <c r="F351" s="195"/>
      <c r="G351" s="195"/>
      <c r="H351" s="195"/>
      <c r="I351" s="195"/>
      <c r="J351" s="195"/>
      <c r="K351" s="198"/>
      <c r="L351" s="161"/>
      <c r="M351" s="201"/>
      <c r="N351" s="199"/>
      <c r="O351" s="171"/>
      <c r="P351" s="171"/>
      <c r="R351" s="162" t="str">
        <f t="shared" si="10"/>
        <v/>
      </c>
      <c r="S351" s="162" t="str">
        <f t="shared" si="11"/>
        <v/>
      </c>
    </row>
  </sheetData>
  <autoFilter ref="B6:P351" xr:uid="{00000000-0009-0000-0000-000008000000}">
    <filterColumn colId="2" showButton="0"/>
  </autoFilter>
  <mergeCells count="5">
    <mergeCell ref="D6:E6"/>
    <mergeCell ref="B1:L3"/>
    <mergeCell ref="D4:E4"/>
    <mergeCell ref="O4:P4"/>
    <mergeCell ref="D5:E5"/>
  </mergeCells>
  <phoneticPr fontId="2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  <ignoredErrors>
    <ignoredError sqref="M5 D4:E5 K5 G4:J5 L4:L5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16</vt:i4>
      </vt:variant>
    </vt:vector>
  </HeadingPairs>
  <TitlesOfParts>
    <vt:vector size="30" baseType="lpstr">
      <vt:lpstr>GERAL</vt:lpstr>
      <vt:lpstr>HORÁRIOS</vt:lpstr>
      <vt:lpstr>ADM $$$</vt:lpstr>
      <vt:lpstr>DETRAN</vt:lpstr>
      <vt:lpstr>EXPRESSO MES DE ALTA DEMANDA</vt:lpstr>
      <vt:lpstr>ADM</vt:lpstr>
      <vt:lpstr>VALORES</vt:lpstr>
      <vt:lpstr>PANORAMA</vt:lpstr>
      <vt:lpstr>EXCELLENCE BUS</vt:lpstr>
      <vt:lpstr>SERV NOV</vt:lpstr>
      <vt:lpstr>VS.</vt:lpstr>
      <vt:lpstr>END. GARAGENS</vt:lpstr>
      <vt:lpstr>CARROS RODOVIARIOS</vt:lpstr>
      <vt:lpstr>CUSTOS ADMINISTRATIVOS</vt:lpstr>
      <vt:lpstr>_1_Garagem</vt:lpstr>
      <vt:lpstr>_10_Garagens</vt:lpstr>
      <vt:lpstr>_11_Garagens</vt:lpstr>
      <vt:lpstr>_12_Garagens</vt:lpstr>
      <vt:lpstr>_13_Garagens</vt:lpstr>
      <vt:lpstr>_14_Garagens</vt:lpstr>
      <vt:lpstr>_15_Garagens</vt:lpstr>
      <vt:lpstr>_2_Garagens</vt:lpstr>
      <vt:lpstr>_3_Garagens</vt:lpstr>
      <vt:lpstr>_4_Garagens</vt:lpstr>
      <vt:lpstr>_5_garagens</vt:lpstr>
      <vt:lpstr>_6_Garagens</vt:lpstr>
      <vt:lpstr>_7_Garagens</vt:lpstr>
      <vt:lpstr>_8_Garagens</vt:lpstr>
      <vt:lpstr>_9_Garagens</vt:lpstr>
      <vt:lpstr>Selecione_Qtde_Garagens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Rildo</dc:creator>
  <cp:lastModifiedBy>Rildo Souza</cp:lastModifiedBy>
  <cp:lastPrinted>2012-01-02T21:06:48Z</cp:lastPrinted>
  <dcterms:created xsi:type="dcterms:W3CDTF">2010-04-12T01:32:22Z</dcterms:created>
  <dcterms:modified xsi:type="dcterms:W3CDTF">2025-10-04T21:15:03Z</dcterms:modified>
</cp:coreProperties>
</file>