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R:\0001 - Transportes Ficticios\ZZ-TRANS FICTÍCIOS 2026\08 - BANERP\"/>
    </mc:Choice>
  </mc:AlternateContent>
  <xr:revisionPtr revIDLastSave="0" documentId="13_ncr:1_{37F9B78F-96FA-40F4-90A6-D4F533FA901A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PERFIS DE VEICULOS" sheetId="1" r:id="rId1"/>
    <sheet name="PEDIDOS" sheetId="2" r:id="rId2"/>
    <sheet name="VEÍC. MONTADO" sheetId="3" r:id="rId3"/>
    <sheet name="CLIENTES" sheetId="4" state="hidden" r:id="rId4"/>
    <sheet name="CHASSIS" sheetId="5" state="hidden" r:id="rId5"/>
    <sheet name="CALENDARIO" sheetId="9" state="hidden" r:id="rId6"/>
    <sheet name="CARROCERIAS" sheetId="6" state="hidden" r:id="rId7"/>
    <sheet name="OPCIONAIS" sheetId="7" state="hidden" r:id="rId8"/>
    <sheet name="COMBO POSSÍVEIS" sheetId="8" state="hidden" r:id="rId9"/>
  </sheets>
  <definedNames>
    <definedName name="_xlnm._FilterDatabase" localSheetId="3" hidden="1">CLIENTES!$C$1:$C$14</definedName>
    <definedName name="_xlnm._FilterDatabase" localSheetId="7" hidden="1">OPCIONAIS!$B$91:$E$91</definedName>
    <definedName name="amigos_unidos">CLIENTES!$C$3:$C$8</definedName>
    <definedName name="Excel_BuiltIn__FilterDatabase" localSheetId="6">NA()</definedName>
    <definedName name="outros">CLIENTES!$H$3:$H$5</definedName>
    <definedName name="rébes_holding">CLIENTES!$D$3:$D$7</definedName>
    <definedName name="record_participações">CLIENTES!$E$3:$E$12</definedName>
    <definedName name="rs_group">CLIENTES!$F$3:$F$12</definedName>
    <definedName name="vias_holding">CLIENTES!$G$3:$G$8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1" i="2" l="1"/>
  <c r="Z31" i="2"/>
  <c r="U31" i="2"/>
  <c r="P6" i="2"/>
  <c r="H35" i="5"/>
  <c r="H16" i="5"/>
  <c r="H7" i="5"/>
  <c r="H82" i="6"/>
  <c r="H91" i="6"/>
  <c r="H90" i="6"/>
  <c r="H89" i="6"/>
  <c r="H56" i="6"/>
  <c r="H125" i="6"/>
  <c r="H126" i="6"/>
  <c r="H127" i="6"/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812" i="9"/>
  <c r="D813" i="9"/>
  <c r="D814" i="9"/>
  <c r="D815" i="9"/>
  <c r="D816" i="9"/>
  <c r="D817" i="9"/>
  <c r="D818" i="9"/>
  <c r="D819" i="9"/>
  <c r="D820" i="9"/>
  <c r="D821" i="9"/>
  <c r="D822" i="9"/>
  <c r="D823" i="9"/>
  <c r="D824" i="9"/>
  <c r="D825" i="9"/>
  <c r="D826" i="9"/>
  <c r="D827" i="9"/>
  <c r="D828" i="9"/>
  <c r="D829" i="9"/>
  <c r="D830" i="9"/>
  <c r="D831" i="9"/>
  <c r="D832" i="9"/>
  <c r="D833" i="9"/>
  <c r="D834" i="9"/>
  <c r="D835" i="9"/>
  <c r="D836" i="9"/>
  <c r="D837" i="9"/>
  <c r="D838" i="9"/>
  <c r="D839" i="9"/>
  <c r="D840" i="9"/>
  <c r="D841" i="9"/>
  <c r="D842" i="9"/>
  <c r="D843" i="9"/>
  <c r="D844" i="9"/>
  <c r="D845" i="9"/>
  <c r="D846" i="9"/>
  <c r="D847" i="9"/>
  <c r="D848" i="9"/>
  <c r="D849" i="9"/>
  <c r="D850" i="9"/>
  <c r="D851" i="9"/>
  <c r="D852" i="9"/>
  <c r="D853" i="9"/>
  <c r="D854" i="9"/>
  <c r="D855" i="9"/>
  <c r="D856" i="9"/>
  <c r="D857" i="9"/>
  <c r="D858" i="9"/>
  <c r="D859" i="9"/>
  <c r="D860" i="9"/>
  <c r="D861" i="9"/>
  <c r="D862" i="9"/>
  <c r="D863" i="9"/>
  <c r="D864" i="9"/>
  <c r="D865" i="9"/>
  <c r="D866" i="9"/>
  <c r="D867" i="9"/>
  <c r="D868" i="9"/>
  <c r="D869" i="9"/>
  <c r="D870" i="9"/>
  <c r="D871" i="9"/>
  <c r="D872" i="9"/>
  <c r="D873" i="9"/>
  <c r="D874" i="9"/>
  <c r="D875" i="9"/>
  <c r="D876" i="9"/>
  <c r="D877" i="9"/>
  <c r="D878" i="9"/>
  <c r="D879" i="9"/>
  <c r="D880" i="9"/>
  <c r="D881" i="9"/>
  <c r="D882" i="9"/>
  <c r="D883" i="9"/>
  <c r="D884" i="9"/>
  <c r="D885" i="9"/>
  <c r="D886" i="9"/>
  <c r="D887" i="9"/>
  <c r="D888" i="9"/>
  <c r="D889" i="9"/>
  <c r="D890" i="9"/>
  <c r="D891" i="9"/>
  <c r="D892" i="9"/>
  <c r="D893" i="9"/>
  <c r="D894" i="9"/>
  <c r="D895" i="9"/>
  <c r="D896" i="9"/>
  <c r="D897" i="9"/>
  <c r="D898" i="9"/>
  <c r="D899" i="9"/>
  <c r="D90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D941" i="9"/>
  <c r="D942" i="9"/>
  <c r="D943" i="9"/>
  <c r="D944" i="9"/>
  <c r="D945" i="9"/>
  <c r="D946" i="9"/>
  <c r="D947" i="9"/>
  <c r="D948" i="9"/>
  <c r="D949" i="9"/>
  <c r="D950" i="9"/>
  <c r="D951" i="9"/>
  <c r="D952" i="9"/>
  <c r="D953" i="9"/>
  <c r="D954" i="9"/>
  <c r="D955" i="9"/>
  <c r="D956" i="9"/>
  <c r="D957" i="9"/>
  <c r="D958" i="9"/>
  <c r="D959" i="9"/>
  <c r="D960" i="9"/>
  <c r="D961" i="9"/>
  <c r="D962" i="9"/>
  <c r="D963" i="9"/>
  <c r="D964" i="9"/>
  <c r="D965" i="9"/>
  <c r="D966" i="9"/>
  <c r="D967" i="9"/>
  <c r="D968" i="9"/>
  <c r="D969" i="9"/>
  <c r="D970" i="9"/>
  <c r="D971" i="9"/>
  <c r="D972" i="9"/>
  <c r="D973" i="9"/>
  <c r="D974" i="9"/>
  <c r="D975" i="9"/>
  <c r="D976" i="9"/>
  <c r="D977" i="9"/>
  <c r="D978" i="9"/>
  <c r="D979" i="9"/>
  <c r="D980" i="9"/>
  <c r="D981" i="9"/>
  <c r="D982" i="9"/>
  <c r="D983" i="9"/>
  <c r="D984" i="9"/>
  <c r="D985" i="9"/>
  <c r="D986" i="9"/>
  <c r="D987" i="9"/>
  <c r="D988" i="9"/>
  <c r="D989" i="9"/>
  <c r="D990" i="9"/>
  <c r="D991" i="9"/>
  <c r="D992" i="9"/>
  <c r="D993" i="9"/>
  <c r="D994" i="9"/>
  <c r="D995" i="9"/>
  <c r="D996" i="9"/>
  <c r="D997" i="9"/>
  <c r="D998" i="9"/>
  <c r="D999" i="9"/>
  <c r="D1000" i="9"/>
  <c r="D1001" i="9"/>
  <c r="D1002" i="9"/>
  <c r="D1003" i="9"/>
  <c r="D1004" i="9"/>
  <c r="D1005" i="9"/>
  <c r="D1006" i="9"/>
  <c r="D1007" i="9"/>
  <c r="D1008" i="9"/>
  <c r="D1009" i="9"/>
  <c r="D1010" i="9"/>
  <c r="D1011" i="9"/>
  <c r="D1012" i="9"/>
  <c r="D1013" i="9"/>
  <c r="D1014" i="9"/>
  <c r="D1015" i="9"/>
  <c r="D1016" i="9"/>
  <c r="D1017" i="9"/>
  <c r="D1018" i="9"/>
  <c r="D1019" i="9"/>
  <c r="D1020" i="9"/>
  <c r="D1021" i="9"/>
  <c r="D1022" i="9"/>
  <c r="D1023" i="9"/>
  <c r="D1024" i="9"/>
  <c r="D1025" i="9"/>
  <c r="D1026" i="9"/>
  <c r="D1027" i="9"/>
  <c r="D1028" i="9"/>
  <c r="D1029" i="9"/>
  <c r="D1030" i="9"/>
  <c r="D1031" i="9"/>
  <c r="D1032" i="9"/>
  <c r="D1033" i="9"/>
  <c r="D1034" i="9"/>
  <c r="D1035" i="9"/>
  <c r="D1036" i="9"/>
  <c r="D1037" i="9"/>
  <c r="D1038" i="9"/>
  <c r="D1039" i="9"/>
  <c r="D1040" i="9"/>
  <c r="D1041" i="9"/>
  <c r="D1042" i="9"/>
  <c r="D1043" i="9"/>
  <c r="D1044" i="9"/>
  <c r="D1045" i="9"/>
  <c r="D1046" i="9"/>
  <c r="D1047" i="9"/>
  <c r="D1048" i="9"/>
  <c r="D1049" i="9"/>
  <c r="D1050" i="9"/>
  <c r="D1051" i="9"/>
  <c r="D1052" i="9"/>
  <c r="D1053" i="9"/>
  <c r="D1054" i="9"/>
  <c r="D1055" i="9"/>
  <c r="D1056" i="9"/>
  <c r="D1057" i="9"/>
  <c r="D1058" i="9"/>
  <c r="D1059" i="9"/>
  <c r="D1060" i="9"/>
  <c r="D1061" i="9"/>
  <c r="D1062" i="9"/>
  <c r="D1063" i="9"/>
  <c r="D1064" i="9"/>
  <c r="D1065" i="9"/>
  <c r="D1066" i="9"/>
  <c r="D1067" i="9"/>
  <c r="D1068" i="9"/>
  <c r="D1069" i="9"/>
  <c r="D1070" i="9"/>
  <c r="D1071" i="9"/>
  <c r="D1072" i="9"/>
  <c r="D1073" i="9"/>
  <c r="D1074" i="9"/>
  <c r="D1075" i="9"/>
  <c r="D1076" i="9"/>
  <c r="D1077" i="9"/>
  <c r="D1078" i="9"/>
  <c r="D1079" i="9"/>
  <c r="D1080" i="9"/>
  <c r="D1081" i="9"/>
  <c r="D1082" i="9"/>
  <c r="D1083" i="9"/>
  <c r="D1084" i="9"/>
  <c r="D1085" i="9"/>
  <c r="D1086" i="9"/>
  <c r="D1087" i="9"/>
  <c r="D1088" i="9"/>
  <c r="D1089" i="9"/>
  <c r="D1090" i="9"/>
  <c r="D1091" i="9"/>
  <c r="D1092" i="9"/>
  <c r="D1093" i="9"/>
  <c r="D1094" i="9"/>
  <c r="D1095" i="9"/>
  <c r="D1096" i="9"/>
  <c r="D1097" i="9"/>
  <c r="D1098" i="9"/>
  <c r="D1099" i="9"/>
  <c r="D1100" i="9"/>
  <c r="D1101" i="9"/>
  <c r="D1102" i="9"/>
  <c r="D1103" i="9"/>
  <c r="D1104" i="9"/>
  <c r="D1105" i="9"/>
  <c r="D1106" i="9"/>
  <c r="D1107" i="9"/>
  <c r="D1108" i="9"/>
  <c r="D1109" i="9"/>
  <c r="D1110" i="9"/>
  <c r="D1111" i="9"/>
  <c r="D1112" i="9"/>
  <c r="D1113" i="9"/>
  <c r="D1114" i="9"/>
  <c r="D1115" i="9"/>
  <c r="D1116" i="9"/>
  <c r="D1117" i="9"/>
  <c r="D1118" i="9"/>
  <c r="D1119" i="9"/>
  <c r="D1120" i="9"/>
  <c r="D1121" i="9"/>
  <c r="D1122" i="9"/>
  <c r="D1123" i="9"/>
  <c r="D1124" i="9"/>
  <c r="D1125" i="9"/>
  <c r="D1126" i="9"/>
  <c r="D1127" i="9"/>
  <c r="D1128" i="9"/>
  <c r="D1129" i="9"/>
  <c r="D1130" i="9"/>
  <c r="D1131" i="9"/>
  <c r="D1132" i="9"/>
  <c r="D1133" i="9"/>
  <c r="D1134" i="9"/>
  <c r="D1135" i="9"/>
  <c r="D1136" i="9"/>
  <c r="D1137" i="9"/>
  <c r="D1138" i="9"/>
  <c r="D1139" i="9"/>
  <c r="D1140" i="9"/>
  <c r="D1141" i="9"/>
  <c r="D1142" i="9"/>
  <c r="D1143" i="9"/>
  <c r="D1144" i="9"/>
  <c r="D1145" i="9"/>
  <c r="D1146" i="9"/>
  <c r="D1147" i="9"/>
  <c r="D1148" i="9"/>
  <c r="D1149" i="9"/>
  <c r="D1150" i="9"/>
  <c r="D1151" i="9"/>
  <c r="D1152" i="9"/>
  <c r="D1153" i="9"/>
  <c r="D1154" i="9"/>
  <c r="D1155" i="9"/>
  <c r="D1156" i="9"/>
  <c r="D1157" i="9"/>
  <c r="D1158" i="9"/>
  <c r="D1159" i="9"/>
  <c r="D1160" i="9"/>
  <c r="D1161" i="9"/>
  <c r="D1162" i="9"/>
  <c r="D1163" i="9"/>
  <c r="D1164" i="9"/>
  <c r="D1165" i="9"/>
  <c r="D1166" i="9"/>
  <c r="D1167" i="9"/>
  <c r="D1168" i="9"/>
  <c r="D1169" i="9"/>
  <c r="D1170" i="9"/>
  <c r="D1171" i="9"/>
  <c r="D1172" i="9"/>
  <c r="D1173" i="9"/>
  <c r="D1174" i="9"/>
  <c r="D1175" i="9"/>
  <c r="D1176" i="9"/>
  <c r="D1177" i="9"/>
  <c r="D1178" i="9"/>
  <c r="D1179" i="9"/>
  <c r="D1180" i="9"/>
  <c r="D1181" i="9"/>
  <c r="D1182" i="9"/>
  <c r="D1183" i="9"/>
  <c r="D1184" i="9"/>
  <c r="D1185" i="9"/>
  <c r="D1186" i="9"/>
  <c r="D1187" i="9"/>
  <c r="D1188" i="9"/>
  <c r="D1189" i="9"/>
  <c r="D1190" i="9"/>
  <c r="D1191" i="9"/>
  <c r="D1192" i="9"/>
  <c r="D1193" i="9"/>
  <c r="D1194" i="9"/>
  <c r="D1195" i="9"/>
  <c r="D1196" i="9"/>
  <c r="D1197" i="9"/>
  <c r="D1198" i="9"/>
  <c r="D1199" i="9"/>
  <c r="D1200" i="9"/>
  <c r="D1201" i="9"/>
  <c r="D1202" i="9"/>
  <c r="D1203" i="9"/>
  <c r="D1204" i="9"/>
  <c r="D1205" i="9"/>
  <c r="D1206" i="9"/>
  <c r="D1207" i="9"/>
  <c r="D1208" i="9"/>
  <c r="D1209" i="9"/>
  <c r="D1210" i="9"/>
  <c r="D1211" i="9"/>
  <c r="D1212" i="9"/>
  <c r="D1213" i="9"/>
  <c r="D1214" i="9"/>
  <c r="D1215" i="9"/>
  <c r="D1216" i="9"/>
  <c r="D1217" i="9"/>
  <c r="D1218" i="9"/>
  <c r="D1219" i="9"/>
  <c r="D1220" i="9"/>
  <c r="D1221" i="9"/>
  <c r="D1222" i="9"/>
  <c r="D1223" i="9"/>
  <c r="D1224" i="9"/>
  <c r="D1225" i="9"/>
  <c r="D1226" i="9"/>
  <c r="D1227" i="9"/>
  <c r="D1228" i="9"/>
  <c r="D1229" i="9"/>
  <c r="D1230" i="9"/>
  <c r="D1231" i="9"/>
  <c r="D1232" i="9"/>
  <c r="D1233" i="9"/>
  <c r="D1234" i="9"/>
  <c r="D1235" i="9"/>
  <c r="D1236" i="9"/>
  <c r="D1237" i="9"/>
  <c r="D1238" i="9"/>
  <c r="D1239" i="9"/>
  <c r="D1240" i="9"/>
  <c r="D1241" i="9"/>
  <c r="D1242" i="9"/>
  <c r="D1243" i="9"/>
  <c r="D1244" i="9"/>
  <c r="D1245" i="9"/>
  <c r="D1246" i="9"/>
  <c r="D1247" i="9"/>
  <c r="D1248" i="9"/>
  <c r="D1249" i="9"/>
  <c r="D1250" i="9"/>
  <c r="D1251" i="9"/>
  <c r="D1252" i="9"/>
  <c r="D1253" i="9"/>
  <c r="D1254" i="9"/>
  <c r="D1255" i="9"/>
  <c r="D1256" i="9"/>
  <c r="D1257" i="9"/>
  <c r="D1258" i="9"/>
  <c r="D1259" i="9"/>
  <c r="D1260" i="9"/>
  <c r="D1261" i="9"/>
  <c r="D1262" i="9"/>
  <c r="D1263" i="9"/>
  <c r="D1264" i="9"/>
  <c r="D1265" i="9"/>
  <c r="D1266" i="9"/>
  <c r="D1267" i="9"/>
  <c r="D1268" i="9"/>
  <c r="D1269" i="9"/>
  <c r="D1270" i="9"/>
  <c r="D1271" i="9"/>
  <c r="D1272" i="9"/>
  <c r="D1273" i="9"/>
  <c r="D1274" i="9"/>
  <c r="D1275" i="9"/>
  <c r="D1276" i="9"/>
  <c r="D1277" i="9"/>
  <c r="D1278" i="9"/>
  <c r="D1279" i="9"/>
  <c r="D1280" i="9"/>
  <c r="D1281" i="9"/>
  <c r="D1282" i="9"/>
  <c r="D1283" i="9"/>
  <c r="D1284" i="9"/>
  <c r="D1285" i="9"/>
  <c r="D1286" i="9"/>
  <c r="D1287" i="9"/>
  <c r="D1288" i="9"/>
  <c r="D1289" i="9"/>
  <c r="D1290" i="9"/>
  <c r="D1291" i="9"/>
  <c r="D1292" i="9"/>
  <c r="D1293" i="9"/>
  <c r="D1294" i="9"/>
  <c r="D1295" i="9"/>
  <c r="D1296" i="9"/>
  <c r="D1297" i="9"/>
  <c r="D1298" i="9"/>
  <c r="D1299" i="9"/>
  <c r="D1300" i="9"/>
  <c r="D1301" i="9"/>
  <c r="D1302" i="9"/>
  <c r="D1303" i="9"/>
  <c r="D1304" i="9"/>
  <c r="D1305" i="9"/>
  <c r="D1306" i="9"/>
  <c r="D1307" i="9"/>
  <c r="D1308" i="9"/>
  <c r="D1309" i="9"/>
  <c r="D1310" i="9"/>
  <c r="D1311" i="9"/>
  <c r="D1312" i="9"/>
  <c r="D1313" i="9"/>
  <c r="D1314" i="9"/>
  <c r="D1315" i="9"/>
  <c r="D1316" i="9"/>
  <c r="D1317" i="9"/>
  <c r="D1318" i="9"/>
  <c r="D1319" i="9"/>
  <c r="D1320" i="9"/>
  <c r="D1321" i="9"/>
  <c r="D1322" i="9"/>
  <c r="D1323" i="9"/>
  <c r="D1324" i="9"/>
  <c r="D1325" i="9"/>
  <c r="D1326" i="9"/>
  <c r="D1327" i="9"/>
  <c r="D1328" i="9"/>
  <c r="D1329" i="9"/>
  <c r="D1330" i="9"/>
  <c r="D1331" i="9"/>
  <c r="D1332" i="9"/>
  <c r="D1333" i="9"/>
  <c r="D1334" i="9"/>
  <c r="D1335" i="9"/>
  <c r="D1336" i="9"/>
  <c r="D1337" i="9"/>
  <c r="D1338" i="9"/>
  <c r="D1339" i="9"/>
  <c r="D1340" i="9"/>
  <c r="D1341" i="9"/>
  <c r="D1342" i="9"/>
  <c r="D1343" i="9"/>
  <c r="D1344" i="9"/>
  <c r="D1345" i="9"/>
  <c r="D1346" i="9"/>
  <c r="D1347" i="9"/>
  <c r="D1348" i="9"/>
  <c r="D1349" i="9"/>
  <c r="D1350" i="9"/>
  <c r="D1351" i="9"/>
  <c r="D1352" i="9"/>
  <c r="D1353" i="9"/>
  <c r="D1354" i="9"/>
  <c r="D1355" i="9"/>
  <c r="D1356" i="9"/>
  <c r="D1357" i="9"/>
  <c r="D1358" i="9"/>
  <c r="D1359" i="9"/>
  <c r="D1360" i="9"/>
  <c r="D1361" i="9"/>
  <c r="D1362" i="9"/>
  <c r="D1363" i="9"/>
  <c r="D1364" i="9"/>
  <c r="D1365" i="9"/>
  <c r="D1366" i="9"/>
  <c r="D1367" i="9"/>
  <c r="D1368" i="9"/>
  <c r="D1369" i="9"/>
  <c r="D1370" i="9"/>
  <c r="D1371" i="9"/>
  <c r="D1372" i="9"/>
  <c r="D1373" i="9"/>
  <c r="D1374" i="9"/>
  <c r="D1375" i="9"/>
  <c r="D1376" i="9"/>
  <c r="D1377" i="9"/>
  <c r="D1378" i="9"/>
  <c r="D1379" i="9"/>
  <c r="D1380" i="9"/>
  <c r="D1381" i="9"/>
  <c r="D1382" i="9"/>
  <c r="D1383" i="9"/>
  <c r="D1384" i="9"/>
  <c r="D1385" i="9"/>
  <c r="D1386" i="9"/>
  <c r="D1387" i="9"/>
  <c r="D1388" i="9"/>
  <c r="D1389" i="9"/>
  <c r="D1390" i="9"/>
  <c r="D1391" i="9"/>
  <c r="D1392" i="9"/>
  <c r="D1393" i="9"/>
  <c r="D1394" i="9"/>
  <c r="D1395" i="9"/>
  <c r="D1396" i="9"/>
  <c r="D1397" i="9"/>
  <c r="D1398" i="9"/>
  <c r="D1399" i="9"/>
  <c r="D1400" i="9"/>
  <c r="D1401" i="9"/>
  <c r="D1402" i="9"/>
  <c r="D1403" i="9"/>
  <c r="D1404" i="9"/>
  <c r="D1405" i="9"/>
  <c r="D1406" i="9"/>
  <c r="D1407" i="9"/>
  <c r="D1408" i="9"/>
  <c r="D1409" i="9"/>
  <c r="D1410" i="9"/>
  <c r="D1411" i="9"/>
  <c r="D1412" i="9"/>
  <c r="D1413" i="9"/>
  <c r="D1414" i="9"/>
  <c r="D1415" i="9"/>
  <c r="D1416" i="9"/>
  <c r="D1417" i="9"/>
  <c r="D1418" i="9"/>
  <c r="D1419" i="9"/>
  <c r="D1420" i="9"/>
  <c r="D1421" i="9"/>
  <c r="D1422" i="9"/>
  <c r="D1423" i="9"/>
  <c r="D1424" i="9"/>
  <c r="D1425" i="9"/>
  <c r="D1426" i="9"/>
  <c r="D1427" i="9"/>
  <c r="D1428" i="9"/>
  <c r="D1429" i="9"/>
  <c r="D1430" i="9"/>
  <c r="D1431" i="9"/>
  <c r="D1432" i="9"/>
  <c r="D1433" i="9"/>
  <c r="D1434" i="9"/>
  <c r="D1435" i="9"/>
  <c r="D1436" i="9"/>
  <c r="D1437" i="9"/>
  <c r="D1438" i="9"/>
  <c r="D1439" i="9"/>
  <c r="D1440" i="9"/>
  <c r="D1441" i="9"/>
  <c r="D1442" i="9"/>
  <c r="D1443" i="9"/>
  <c r="D1444" i="9"/>
  <c r="D1445" i="9"/>
  <c r="D1446" i="9"/>
  <c r="D1447" i="9"/>
  <c r="D1448" i="9"/>
  <c r="D1449" i="9"/>
  <c r="D1450" i="9"/>
  <c r="D1451" i="9"/>
  <c r="D1452" i="9"/>
  <c r="D1453" i="9"/>
  <c r="D1454" i="9"/>
  <c r="D1455" i="9"/>
  <c r="D1456" i="9"/>
  <c r="D1457" i="9"/>
  <c r="D1458" i="9"/>
  <c r="D1459" i="9"/>
  <c r="D1460" i="9"/>
  <c r="D1461" i="9"/>
  <c r="D1462" i="9"/>
  <c r="D1463" i="9"/>
  <c r="D1464" i="9"/>
  <c r="D1465" i="9"/>
  <c r="D1466" i="9"/>
  <c r="D1467" i="9"/>
  <c r="D1468" i="9"/>
  <c r="D1469" i="9"/>
  <c r="D1470" i="9"/>
  <c r="D1471" i="9"/>
  <c r="D1472" i="9"/>
  <c r="D1473" i="9"/>
  <c r="D1474" i="9"/>
  <c r="D1475" i="9"/>
  <c r="D1476" i="9"/>
  <c r="D1477" i="9"/>
  <c r="D1478" i="9"/>
  <c r="D1479" i="9"/>
  <c r="D1480" i="9"/>
  <c r="D1481" i="9"/>
  <c r="D1482" i="9"/>
  <c r="D1483" i="9"/>
  <c r="D1484" i="9"/>
  <c r="D1485" i="9"/>
  <c r="D1486" i="9"/>
  <c r="D1487" i="9"/>
  <c r="D1488" i="9"/>
  <c r="D1489" i="9"/>
  <c r="D1490" i="9"/>
  <c r="D1491" i="9"/>
  <c r="D1492" i="9"/>
  <c r="D1493" i="9"/>
  <c r="D1494" i="9"/>
  <c r="D1495" i="9"/>
  <c r="D1496" i="9"/>
  <c r="D1497" i="9"/>
  <c r="D1498" i="9"/>
  <c r="D1499" i="9"/>
  <c r="D1500" i="9"/>
  <c r="D1501" i="9"/>
  <c r="D1502" i="9"/>
  <c r="D1503" i="9"/>
  <c r="D1504" i="9"/>
  <c r="D1505" i="9"/>
  <c r="D1506" i="9"/>
  <c r="D1507" i="9"/>
  <c r="D1508" i="9"/>
  <c r="D1509" i="9"/>
  <c r="D1510" i="9"/>
  <c r="D1511" i="9"/>
  <c r="D1512" i="9"/>
  <c r="D1513" i="9"/>
  <c r="D1514" i="9"/>
  <c r="D1515" i="9"/>
  <c r="D1516" i="9"/>
  <c r="D1517" i="9"/>
  <c r="D1518" i="9"/>
  <c r="D1519" i="9"/>
  <c r="D1520" i="9"/>
  <c r="D1521" i="9"/>
  <c r="D1522" i="9"/>
  <c r="D1523" i="9"/>
  <c r="D1524" i="9"/>
  <c r="D1525" i="9"/>
  <c r="D1526" i="9"/>
  <c r="D1527" i="9"/>
  <c r="D1528" i="9"/>
  <c r="D1529" i="9"/>
  <c r="D1530" i="9"/>
  <c r="D1531" i="9"/>
  <c r="D1532" i="9"/>
  <c r="D1533" i="9"/>
  <c r="D1534" i="9"/>
  <c r="D1535" i="9"/>
  <c r="D1536" i="9"/>
  <c r="D1537" i="9"/>
  <c r="D1538" i="9"/>
  <c r="D1539" i="9"/>
  <c r="D1540" i="9"/>
  <c r="D1541" i="9"/>
  <c r="D1542" i="9"/>
  <c r="D1543" i="9"/>
  <c r="D1544" i="9"/>
  <c r="D1545" i="9"/>
  <c r="D1546" i="9"/>
  <c r="D1547" i="9"/>
  <c r="D1548" i="9"/>
  <c r="D1549" i="9"/>
  <c r="D1550" i="9"/>
  <c r="D1551" i="9"/>
  <c r="D1552" i="9"/>
  <c r="D1553" i="9"/>
  <c r="D1554" i="9"/>
  <c r="D1555" i="9"/>
  <c r="D1556" i="9"/>
  <c r="D1557" i="9"/>
  <c r="D1558" i="9"/>
  <c r="D1559" i="9"/>
  <c r="D1560" i="9"/>
  <c r="D1561" i="9"/>
  <c r="D1562" i="9"/>
  <c r="D1563" i="9"/>
  <c r="D1564" i="9"/>
  <c r="D1565" i="9"/>
  <c r="D1566" i="9"/>
  <c r="D1567" i="9"/>
  <c r="D1568" i="9"/>
  <c r="D1569" i="9"/>
  <c r="D1570" i="9"/>
  <c r="D1571" i="9"/>
  <c r="D1572" i="9"/>
  <c r="D1573" i="9"/>
  <c r="D1574" i="9"/>
  <c r="D1575" i="9"/>
  <c r="D1576" i="9"/>
  <c r="D1577" i="9"/>
  <c r="D1578" i="9"/>
  <c r="D1579" i="9"/>
  <c r="D1580" i="9"/>
  <c r="D1581" i="9"/>
  <c r="D1582" i="9"/>
  <c r="D1583" i="9"/>
  <c r="D1584" i="9"/>
  <c r="D1585" i="9"/>
  <c r="D1586" i="9"/>
  <c r="D1587" i="9"/>
  <c r="D1588" i="9"/>
  <c r="D1589" i="9"/>
  <c r="D1590" i="9"/>
  <c r="D1591" i="9"/>
  <c r="D1592" i="9"/>
  <c r="D1593" i="9"/>
  <c r="D1594" i="9"/>
  <c r="D1595" i="9"/>
  <c r="D1596" i="9"/>
  <c r="D1597" i="9"/>
  <c r="D1598" i="9"/>
  <c r="D1599" i="9"/>
  <c r="D1600" i="9"/>
  <c r="D1601" i="9"/>
  <c r="D1602" i="9"/>
  <c r="D1603" i="9"/>
  <c r="D1604" i="9"/>
  <c r="D1605" i="9"/>
  <c r="D1606" i="9"/>
  <c r="D1607" i="9"/>
  <c r="D1608" i="9"/>
  <c r="D1609" i="9"/>
  <c r="D1610" i="9"/>
  <c r="D1611" i="9"/>
  <c r="D1612" i="9"/>
  <c r="D1613" i="9"/>
  <c r="D1614" i="9"/>
  <c r="D1615" i="9"/>
  <c r="D1616" i="9"/>
  <c r="D1617" i="9"/>
  <c r="D1618" i="9"/>
  <c r="D1619" i="9"/>
  <c r="D1620" i="9"/>
  <c r="D1621" i="9"/>
  <c r="D1622" i="9"/>
  <c r="D1623" i="9"/>
  <c r="D1624" i="9"/>
  <c r="D1625" i="9"/>
  <c r="D1626" i="9"/>
  <c r="D1627" i="9"/>
  <c r="D1628" i="9"/>
  <c r="D1629" i="9"/>
  <c r="D1630" i="9"/>
  <c r="D1631" i="9"/>
  <c r="D1632" i="9"/>
  <c r="D1633" i="9"/>
  <c r="D1634" i="9"/>
  <c r="D1635" i="9"/>
  <c r="D1636" i="9"/>
  <c r="D1637" i="9"/>
  <c r="D1638" i="9"/>
  <c r="D1639" i="9"/>
  <c r="D1640" i="9"/>
  <c r="D1641" i="9"/>
  <c r="D1642" i="9"/>
  <c r="D1643" i="9"/>
  <c r="D1644" i="9"/>
  <c r="D1645" i="9"/>
  <c r="D1646" i="9"/>
  <c r="D1647" i="9"/>
  <c r="D1648" i="9"/>
  <c r="D1649" i="9"/>
  <c r="D1650" i="9"/>
  <c r="D1651" i="9"/>
  <c r="D1652" i="9"/>
  <c r="D1653" i="9"/>
  <c r="D1654" i="9"/>
  <c r="D1655" i="9"/>
  <c r="D1656" i="9"/>
  <c r="D1657" i="9"/>
  <c r="D1658" i="9"/>
  <c r="D1659" i="9"/>
  <c r="D1660" i="9"/>
  <c r="D1661" i="9"/>
  <c r="D1662" i="9"/>
  <c r="D1663" i="9"/>
  <c r="D1664" i="9"/>
  <c r="D1665" i="9"/>
  <c r="D1666" i="9"/>
  <c r="D1667" i="9"/>
  <c r="D1668" i="9"/>
  <c r="D1669" i="9"/>
  <c r="D1670" i="9"/>
  <c r="D1671" i="9"/>
  <c r="D1672" i="9"/>
  <c r="D1673" i="9"/>
  <c r="D1674" i="9"/>
  <c r="D1675" i="9"/>
  <c r="D1676" i="9"/>
  <c r="D1677" i="9"/>
  <c r="D1678" i="9"/>
  <c r="D1679" i="9"/>
  <c r="D1680" i="9"/>
  <c r="D1681" i="9"/>
  <c r="D1682" i="9"/>
  <c r="D1683" i="9"/>
  <c r="D1684" i="9"/>
  <c r="D1685" i="9"/>
  <c r="D1686" i="9"/>
  <c r="D1687" i="9"/>
  <c r="D1688" i="9"/>
  <c r="D1689" i="9"/>
  <c r="D1690" i="9"/>
  <c r="D1691" i="9"/>
  <c r="D1692" i="9"/>
  <c r="D1693" i="9"/>
  <c r="D1694" i="9"/>
  <c r="D1695" i="9"/>
  <c r="D1696" i="9"/>
  <c r="D1697" i="9"/>
  <c r="D1698" i="9"/>
  <c r="D1699" i="9"/>
  <c r="D1700" i="9"/>
  <c r="D1701" i="9"/>
  <c r="D1702" i="9"/>
  <c r="D1703" i="9"/>
  <c r="D1704" i="9"/>
  <c r="D1705" i="9"/>
  <c r="D1706" i="9"/>
  <c r="D1707" i="9"/>
  <c r="D1708" i="9"/>
  <c r="D1709" i="9"/>
  <c r="D1710" i="9"/>
  <c r="D1711" i="9"/>
  <c r="D1712" i="9"/>
  <c r="D1713" i="9"/>
  <c r="D1714" i="9"/>
  <c r="D1715" i="9"/>
  <c r="D1716" i="9"/>
  <c r="D1717" i="9"/>
  <c r="D1718" i="9"/>
  <c r="D1719" i="9"/>
  <c r="D1720" i="9"/>
  <c r="D1721" i="9"/>
  <c r="D1722" i="9"/>
  <c r="D1723" i="9"/>
  <c r="D1724" i="9"/>
  <c r="D1725" i="9"/>
  <c r="D1726" i="9"/>
  <c r="D1727" i="9"/>
  <c r="D1728" i="9"/>
  <c r="D1729" i="9"/>
  <c r="D1730" i="9"/>
  <c r="D1731" i="9"/>
  <c r="D1732" i="9"/>
  <c r="D1733" i="9"/>
  <c r="D1734" i="9"/>
  <c r="D1735" i="9"/>
  <c r="D1736" i="9"/>
  <c r="D1737" i="9"/>
  <c r="D1738" i="9"/>
  <c r="D1739" i="9"/>
  <c r="D1740" i="9"/>
  <c r="D1741" i="9"/>
  <c r="D1742" i="9"/>
  <c r="D1743" i="9"/>
  <c r="D1744" i="9"/>
  <c r="D1745" i="9"/>
  <c r="D1746" i="9"/>
  <c r="D1747" i="9"/>
  <c r="D1748" i="9"/>
  <c r="D1749" i="9"/>
  <c r="D1750" i="9"/>
  <c r="D1751" i="9"/>
  <c r="D1752" i="9"/>
  <c r="D1753" i="9"/>
  <c r="D1754" i="9"/>
  <c r="D1755" i="9"/>
  <c r="D1756" i="9"/>
  <c r="D1757" i="9"/>
  <c r="D1758" i="9"/>
  <c r="D1759" i="9"/>
  <c r="D1760" i="9"/>
  <c r="D1761" i="9"/>
  <c r="D1762" i="9"/>
  <c r="D1763" i="9"/>
  <c r="D1764" i="9"/>
  <c r="D1765" i="9"/>
  <c r="D1766" i="9"/>
  <c r="D1767" i="9"/>
  <c r="D1768" i="9"/>
  <c r="D1769" i="9"/>
  <c r="D1770" i="9"/>
  <c r="D1771" i="9"/>
  <c r="D1772" i="9"/>
  <c r="D1773" i="9"/>
  <c r="D1774" i="9"/>
  <c r="D1775" i="9"/>
  <c r="D1776" i="9"/>
  <c r="D1777" i="9"/>
  <c r="D1778" i="9"/>
  <c r="D1779" i="9"/>
  <c r="D1780" i="9"/>
  <c r="D1781" i="9"/>
  <c r="D1782" i="9"/>
  <c r="D1783" i="9"/>
  <c r="D1784" i="9"/>
  <c r="D1785" i="9"/>
  <c r="D1786" i="9"/>
  <c r="D1787" i="9"/>
  <c r="D1788" i="9"/>
  <c r="D1789" i="9"/>
  <c r="D1790" i="9"/>
  <c r="D1791" i="9"/>
  <c r="D1792" i="9"/>
  <c r="D1793" i="9"/>
  <c r="D1794" i="9"/>
  <c r="D1795" i="9"/>
  <c r="D1796" i="9"/>
  <c r="D1797" i="9"/>
  <c r="D1798" i="9"/>
  <c r="D1799" i="9"/>
  <c r="D1800" i="9"/>
  <c r="D1801" i="9"/>
  <c r="D1802" i="9"/>
  <c r="D1803" i="9"/>
  <c r="D1804" i="9"/>
  <c r="D1805" i="9"/>
  <c r="D1806" i="9"/>
  <c r="D1807" i="9"/>
  <c r="D1808" i="9"/>
  <c r="D1809" i="9"/>
  <c r="D1810" i="9"/>
  <c r="D1811" i="9"/>
  <c r="D1812" i="9"/>
  <c r="D1813" i="9"/>
  <c r="D1814" i="9"/>
  <c r="D1815" i="9"/>
  <c r="D1816" i="9"/>
  <c r="D1817" i="9"/>
  <c r="D1818" i="9"/>
  <c r="D1819" i="9"/>
  <c r="D1820" i="9"/>
  <c r="D1821" i="9"/>
  <c r="D1822" i="9"/>
  <c r="D1823" i="9"/>
  <c r="D1824" i="9"/>
  <c r="D1825" i="9"/>
  <c r="D1826" i="9"/>
  <c r="D1827" i="9"/>
  <c r="D1828" i="9"/>
  <c r="D1829" i="9"/>
  <c r="D1830" i="9"/>
  <c r="D1831" i="9"/>
  <c r="D1832" i="9"/>
  <c r="D1833" i="9"/>
  <c r="D1834" i="9"/>
  <c r="D1835" i="9"/>
  <c r="D1836" i="9"/>
  <c r="D1837" i="9"/>
  <c r="D1838" i="9"/>
  <c r="D1839" i="9"/>
  <c r="D1840" i="9"/>
  <c r="D1841" i="9"/>
  <c r="D1842" i="9"/>
  <c r="D1843" i="9"/>
  <c r="D1844" i="9"/>
  <c r="D1845" i="9"/>
  <c r="D1846" i="9"/>
  <c r="D1847" i="9"/>
  <c r="D1848" i="9"/>
  <c r="D1849" i="9"/>
  <c r="D1850" i="9"/>
  <c r="D1851" i="9"/>
  <c r="D1852" i="9"/>
  <c r="D1853" i="9"/>
  <c r="D1854" i="9"/>
  <c r="D1855" i="9"/>
  <c r="D1856" i="9"/>
  <c r="D1857" i="9"/>
  <c r="D1858" i="9"/>
  <c r="D1859" i="9"/>
  <c r="D1860" i="9"/>
  <c r="D1861" i="9"/>
  <c r="D1862" i="9"/>
  <c r="D1863" i="9"/>
  <c r="D1864" i="9"/>
  <c r="D1865" i="9"/>
  <c r="D1866" i="9"/>
  <c r="D1867" i="9"/>
  <c r="D1868" i="9"/>
  <c r="D1869" i="9"/>
  <c r="D1870" i="9"/>
  <c r="D1871" i="9"/>
  <c r="D1872" i="9"/>
  <c r="D1873" i="9"/>
  <c r="D1874" i="9"/>
  <c r="D1875" i="9"/>
  <c r="D1876" i="9"/>
  <c r="D1877" i="9"/>
  <c r="D1878" i="9"/>
  <c r="D1879" i="9"/>
  <c r="D1880" i="9"/>
  <c r="D1881" i="9"/>
  <c r="D1882" i="9"/>
  <c r="D1883" i="9"/>
  <c r="D1884" i="9"/>
  <c r="D1885" i="9"/>
  <c r="D1886" i="9"/>
  <c r="D1887" i="9"/>
  <c r="D1888" i="9"/>
  <c r="D1889" i="9"/>
  <c r="D1890" i="9"/>
  <c r="D1891" i="9"/>
  <c r="D1892" i="9"/>
  <c r="D1893" i="9"/>
  <c r="D1894" i="9"/>
  <c r="D1895" i="9"/>
  <c r="D1896" i="9"/>
  <c r="D1897" i="9"/>
  <c r="D1898" i="9"/>
  <c r="D1899" i="9"/>
  <c r="D1900" i="9"/>
  <c r="D1901" i="9"/>
  <c r="D1902" i="9"/>
  <c r="D1903" i="9"/>
  <c r="D1904" i="9"/>
  <c r="D1905" i="9"/>
  <c r="D1906" i="9"/>
  <c r="D1907" i="9"/>
  <c r="D1908" i="9"/>
  <c r="D1909" i="9"/>
  <c r="D1910" i="9"/>
  <c r="D1911" i="9"/>
  <c r="D1912" i="9"/>
  <c r="D1913" i="9"/>
  <c r="D1914" i="9"/>
  <c r="D1915" i="9"/>
  <c r="D1916" i="9"/>
  <c r="D1917" i="9"/>
  <c r="D1918" i="9"/>
  <c r="D1919" i="9"/>
  <c r="D1920" i="9"/>
  <c r="D1921" i="9"/>
  <c r="D1922" i="9"/>
  <c r="D1923" i="9"/>
  <c r="D1924" i="9"/>
  <c r="D1925" i="9"/>
  <c r="D1926" i="9"/>
  <c r="D1927" i="9"/>
  <c r="D1928" i="9"/>
  <c r="D1929" i="9"/>
  <c r="D1930" i="9"/>
  <c r="D1931" i="9"/>
  <c r="D1932" i="9"/>
  <c r="D1933" i="9"/>
  <c r="D1934" i="9"/>
  <c r="D1935" i="9"/>
  <c r="D1936" i="9"/>
  <c r="D1937" i="9"/>
  <c r="D1938" i="9"/>
  <c r="D1939" i="9"/>
  <c r="D1940" i="9"/>
  <c r="D1941" i="9"/>
  <c r="D1942" i="9"/>
  <c r="D1943" i="9"/>
  <c r="D1944" i="9"/>
  <c r="D1945" i="9"/>
  <c r="D1946" i="9"/>
  <c r="D1947" i="9"/>
  <c r="D1948" i="9"/>
  <c r="D1949" i="9"/>
  <c r="D1950" i="9"/>
  <c r="D1951" i="9"/>
  <c r="D1952" i="9"/>
  <c r="D1953" i="9"/>
  <c r="D1954" i="9"/>
  <c r="D1955" i="9"/>
  <c r="D1956" i="9"/>
  <c r="D1957" i="9"/>
  <c r="D1958" i="9"/>
  <c r="D1959" i="9"/>
  <c r="D1960" i="9"/>
  <c r="D1961" i="9"/>
  <c r="D1962" i="9"/>
  <c r="D1963" i="9"/>
  <c r="D1964" i="9"/>
  <c r="D1965" i="9"/>
  <c r="D1966" i="9"/>
  <c r="D1967" i="9"/>
  <c r="D1968" i="9"/>
  <c r="D1969" i="9"/>
  <c r="D1970" i="9"/>
  <c r="D1971" i="9"/>
  <c r="D1972" i="9"/>
  <c r="D1973" i="9"/>
  <c r="D1974" i="9"/>
  <c r="D1975" i="9"/>
  <c r="D1976" i="9"/>
  <c r="D1977" i="9"/>
  <c r="D1978" i="9"/>
  <c r="D1979" i="9"/>
  <c r="D1980" i="9"/>
  <c r="D1981" i="9"/>
  <c r="D1982" i="9"/>
  <c r="D1983" i="9"/>
  <c r="D1984" i="9"/>
  <c r="D1985" i="9"/>
  <c r="D1986" i="9"/>
  <c r="D1987" i="9"/>
  <c r="D1988" i="9"/>
  <c r="D1989" i="9"/>
  <c r="D1990" i="9"/>
  <c r="D1991" i="9"/>
  <c r="D1992" i="9"/>
  <c r="D1993" i="9"/>
  <c r="D1994" i="9"/>
  <c r="D1995" i="9"/>
  <c r="D1996" i="9"/>
  <c r="D1997" i="9"/>
  <c r="D1998" i="9"/>
  <c r="D1999" i="9"/>
  <c r="D2000" i="9"/>
  <c r="D2001" i="9"/>
  <c r="D2002" i="9"/>
  <c r="D2003" i="9"/>
  <c r="D2004" i="9"/>
  <c r="D2005" i="9"/>
  <c r="D2006" i="9"/>
  <c r="D2007" i="9"/>
  <c r="D2008" i="9"/>
  <c r="D2009" i="9"/>
  <c r="D2010" i="9"/>
  <c r="D2011" i="9"/>
  <c r="D2012" i="9"/>
  <c r="D2013" i="9"/>
  <c r="D2014" i="9"/>
  <c r="D2015" i="9"/>
  <c r="D2016" i="9"/>
  <c r="D2017" i="9"/>
  <c r="D2018" i="9"/>
  <c r="D2019" i="9"/>
  <c r="D2020" i="9"/>
  <c r="D2021" i="9"/>
  <c r="D2022" i="9"/>
  <c r="D2023" i="9"/>
  <c r="D2024" i="9"/>
  <c r="D2025" i="9"/>
  <c r="D2026" i="9"/>
  <c r="D2027" i="9"/>
  <c r="D2028" i="9"/>
  <c r="D2029" i="9"/>
  <c r="D2030" i="9"/>
  <c r="D2031" i="9"/>
  <c r="D2032" i="9"/>
  <c r="D2033" i="9"/>
  <c r="D2034" i="9"/>
  <c r="D2035" i="9"/>
  <c r="D2036" i="9"/>
  <c r="D2037" i="9"/>
  <c r="D2038" i="9"/>
  <c r="D2039" i="9"/>
  <c r="D2040" i="9"/>
  <c r="D2041" i="9"/>
  <c r="D2042" i="9"/>
  <c r="D2043" i="9"/>
  <c r="D2044" i="9"/>
  <c r="D2045" i="9"/>
  <c r="D2046" i="9"/>
  <c r="D2047" i="9"/>
  <c r="D2048" i="9"/>
  <c r="D2049" i="9"/>
  <c r="D2050" i="9"/>
  <c r="D2051" i="9"/>
  <c r="D2052" i="9"/>
  <c r="D2053" i="9"/>
  <c r="D2054" i="9"/>
  <c r="D2055" i="9"/>
  <c r="D2056" i="9"/>
  <c r="D2057" i="9"/>
  <c r="D2058" i="9"/>
  <c r="D2059" i="9"/>
  <c r="D2060" i="9"/>
  <c r="D2061" i="9"/>
  <c r="D2062" i="9"/>
  <c r="D2063" i="9"/>
  <c r="D2064" i="9"/>
  <c r="D2065" i="9"/>
  <c r="D2066" i="9"/>
  <c r="D2067" i="9"/>
  <c r="D2068" i="9"/>
  <c r="D2069" i="9"/>
  <c r="D2070" i="9"/>
  <c r="D2071" i="9"/>
  <c r="D2072" i="9"/>
  <c r="D2073" i="9"/>
  <c r="D2074" i="9"/>
  <c r="D2075" i="9"/>
  <c r="D2076" i="9"/>
  <c r="D2077" i="9"/>
  <c r="D2078" i="9"/>
  <c r="D2079" i="9"/>
  <c r="D2080" i="9"/>
  <c r="D2081" i="9"/>
  <c r="D2082" i="9"/>
  <c r="D2083" i="9"/>
  <c r="D2084" i="9"/>
  <c r="D2085" i="9"/>
  <c r="D2086" i="9"/>
  <c r="D2087" i="9"/>
  <c r="D2088" i="9"/>
  <c r="D2089" i="9"/>
  <c r="D2090" i="9"/>
  <c r="D2091" i="9"/>
  <c r="D2092" i="9"/>
  <c r="D2093" i="9"/>
  <c r="D2094" i="9"/>
  <c r="D2095" i="9"/>
  <c r="D2096" i="9"/>
  <c r="D2097" i="9"/>
  <c r="D2098" i="9"/>
  <c r="D2099" i="9"/>
  <c r="D2100" i="9"/>
  <c r="D2101" i="9"/>
  <c r="D2102" i="9"/>
  <c r="D2103" i="9"/>
  <c r="D2104" i="9"/>
  <c r="D2105" i="9"/>
  <c r="D2106" i="9"/>
  <c r="D2107" i="9"/>
  <c r="D2108" i="9"/>
  <c r="D2109" i="9"/>
  <c r="D2110" i="9"/>
  <c r="D2111" i="9"/>
  <c r="D2112" i="9"/>
  <c r="D2113" i="9"/>
  <c r="D2114" i="9"/>
  <c r="D2115" i="9"/>
  <c r="D2116" i="9"/>
  <c r="D2117" i="9"/>
  <c r="D2118" i="9"/>
  <c r="D2119" i="9"/>
  <c r="D2120" i="9"/>
  <c r="D2121" i="9"/>
  <c r="D2122" i="9"/>
  <c r="D2123" i="9"/>
  <c r="D2124" i="9"/>
  <c r="D2125" i="9"/>
  <c r="D2126" i="9"/>
  <c r="D2127" i="9"/>
  <c r="D2128" i="9"/>
  <c r="D2129" i="9"/>
  <c r="D2130" i="9"/>
  <c r="D2131" i="9"/>
  <c r="D2132" i="9"/>
  <c r="D2133" i="9"/>
  <c r="D2134" i="9"/>
  <c r="D2135" i="9"/>
  <c r="D2136" i="9"/>
  <c r="D2137" i="9"/>
  <c r="D2138" i="9"/>
  <c r="D2139" i="9"/>
  <c r="D2140" i="9"/>
  <c r="D2141" i="9"/>
  <c r="D2142" i="9"/>
  <c r="D2143" i="9"/>
  <c r="D2144" i="9"/>
  <c r="D2145" i="9"/>
  <c r="D2146" i="9"/>
  <c r="D2147" i="9"/>
  <c r="D2148" i="9"/>
  <c r="D2149" i="9"/>
  <c r="D2150" i="9"/>
  <c r="D2151" i="9"/>
  <c r="D2152" i="9"/>
  <c r="D2153" i="9"/>
  <c r="D2154" i="9"/>
  <c r="D2155" i="9"/>
  <c r="D2156" i="9"/>
  <c r="D2157" i="9"/>
  <c r="D2158" i="9"/>
  <c r="D2159" i="9"/>
  <c r="D2160" i="9"/>
  <c r="D2161" i="9"/>
  <c r="D2162" i="9"/>
  <c r="D2163" i="9"/>
  <c r="D2164" i="9"/>
  <c r="D2165" i="9"/>
  <c r="D2166" i="9"/>
  <c r="D2167" i="9"/>
  <c r="D2168" i="9"/>
  <c r="D2169" i="9"/>
  <c r="D2170" i="9"/>
  <c r="D2171" i="9"/>
  <c r="D2172" i="9"/>
  <c r="D2173" i="9"/>
  <c r="D2174" i="9"/>
  <c r="D2175" i="9"/>
  <c r="D2176" i="9"/>
  <c r="D2177" i="9"/>
  <c r="D2178" i="9"/>
  <c r="D2179" i="9"/>
  <c r="D2180" i="9"/>
  <c r="D2181" i="9"/>
  <c r="D2182" i="9"/>
  <c r="D2183" i="9"/>
  <c r="D2184" i="9"/>
  <c r="D2185" i="9"/>
  <c r="D2186" i="9"/>
  <c r="D2187" i="9"/>
  <c r="D2188" i="9"/>
  <c r="D2189" i="9"/>
  <c r="D2190" i="9"/>
  <c r="D2191" i="9"/>
  <c r="D2192" i="9"/>
  <c r="D2" i="9"/>
  <c r="AE2" i="2"/>
  <c r="Z57" i="2" l="1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83" i="5"/>
  <c r="H74" i="5"/>
  <c r="H48" i="5"/>
  <c r="H69" i="5"/>
  <c r="H68" i="5"/>
  <c r="H25" i="5"/>
  <c r="H24" i="5"/>
  <c r="H87" i="5"/>
  <c r="H86" i="5"/>
  <c r="H85" i="5"/>
  <c r="H84" i="5"/>
  <c r="H82" i="5"/>
  <c r="H81" i="5"/>
  <c r="H80" i="5"/>
  <c r="H79" i="5"/>
  <c r="H78" i="5"/>
  <c r="H77" i="5"/>
  <c r="H76" i="5"/>
  <c r="H75" i="5"/>
  <c r="H73" i="5"/>
  <c r="H72" i="5"/>
  <c r="H71" i="5"/>
  <c r="H70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7" i="5"/>
  <c r="H46" i="5"/>
  <c r="H45" i="5"/>
  <c r="H44" i="5"/>
  <c r="H43" i="5"/>
  <c r="H42" i="5"/>
  <c r="H41" i="5"/>
  <c r="H40" i="5"/>
  <c r="H39" i="5"/>
  <c r="H38" i="5"/>
  <c r="H37" i="5"/>
  <c r="H36" i="5"/>
  <c r="H34" i="5"/>
  <c r="H33" i="5"/>
  <c r="H32" i="5"/>
  <c r="H31" i="5"/>
  <c r="H30" i="5"/>
  <c r="H29" i="5"/>
  <c r="H28" i="5"/>
  <c r="H27" i="5"/>
  <c r="H26" i="5"/>
  <c r="H23" i="5"/>
  <c r="H22" i="5"/>
  <c r="H21" i="5"/>
  <c r="H20" i="5"/>
  <c r="H19" i="5"/>
  <c r="H18" i="5"/>
  <c r="H17" i="5"/>
  <c r="H15" i="5"/>
  <c r="H14" i="5"/>
  <c r="H13" i="5"/>
  <c r="H12" i="5"/>
  <c r="H11" i="5"/>
  <c r="H10" i="5"/>
  <c r="H9" i="5"/>
  <c r="H8" i="5"/>
  <c r="H6" i="5"/>
  <c r="H5" i="5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88" i="6"/>
  <c r="H87" i="6"/>
  <c r="H86" i="6"/>
  <c r="H85" i="6"/>
  <c r="H84" i="6"/>
  <c r="H83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U36" i="2" l="1"/>
  <c r="U23" i="2" l="1"/>
  <c r="A23" i="2" s="1"/>
  <c r="V6" i="2"/>
  <c r="Z13" i="2"/>
  <c r="U11" i="2" l="1"/>
  <c r="A11" i="2" l="1"/>
  <c r="AE36" i="2"/>
  <c r="BB36" i="2" s="1"/>
  <c r="Z36" i="2"/>
  <c r="A36" i="2"/>
  <c r="AE35" i="2"/>
  <c r="BB35" i="2" s="1"/>
  <c r="Z35" i="2"/>
  <c r="U35" i="2"/>
  <c r="A35" i="2" s="1"/>
  <c r="AE44" i="2"/>
  <c r="Z44" i="2"/>
  <c r="AE42" i="2" l="1"/>
  <c r="Z42" i="2"/>
  <c r="BB31" i="2"/>
  <c r="A31" i="2"/>
  <c r="F2" i="7"/>
  <c r="AN33" i="3"/>
  <c r="AE74" i="2"/>
  <c r="Z74" i="2"/>
  <c r="BB30" i="3"/>
  <c r="AW30" i="3"/>
  <c r="BB28" i="3"/>
  <c r="AW28" i="3"/>
  <c r="BB26" i="3"/>
  <c r="AW26" i="3"/>
  <c r="BB32" i="3"/>
  <c r="BB34" i="3"/>
  <c r="C46" i="2"/>
  <c r="AE12" i="2"/>
  <c r="BA12" i="2" s="1"/>
  <c r="Z12" i="2"/>
  <c r="U12" i="2"/>
  <c r="AE11" i="2"/>
  <c r="Z11" i="2"/>
  <c r="BA11" i="2" l="1"/>
  <c r="A12" i="2"/>
  <c r="L4" i="2"/>
  <c r="AN11" i="2"/>
  <c r="AN12" i="2"/>
  <c r="U13" i="2"/>
  <c r="AE13" i="2"/>
  <c r="U14" i="2"/>
  <c r="A14" i="2" s="1"/>
  <c r="Z14" i="2"/>
  <c r="AE14" i="2"/>
  <c r="U15" i="2"/>
  <c r="Z15" i="2"/>
  <c r="AE15" i="2"/>
  <c r="BA15" i="2" s="1"/>
  <c r="U16" i="2"/>
  <c r="A16" i="2" s="1"/>
  <c r="Z16" i="2"/>
  <c r="AE16" i="2"/>
  <c r="U22" i="2"/>
  <c r="A22" i="2" s="1"/>
  <c r="Z22" i="2"/>
  <c r="AE22" i="2"/>
  <c r="BB22" i="2" s="1"/>
  <c r="Z23" i="2"/>
  <c r="AE23" i="2"/>
  <c r="U24" i="2"/>
  <c r="A24" i="2" s="1"/>
  <c r="Z24" i="2"/>
  <c r="AE24" i="2"/>
  <c r="U25" i="2"/>
  <c r="A25" i="2" s="1"/>
  <c r="Z25" i="2"/>
  <c r="AE25" i="2"/>
  <c r="U26" i="2"/>
  <c r="A26" i="2" s="1"/>
  <c r="Z26" i="2"/>
  <c r="AE26" i="2"/>
  <c r="C27" i="2"/>
  <c r="U32" i="2"/>
  <c r="A32" i="2" s="1"/>
  <c r="Z32" i="2"/>
  <c r="AE32" i="2"/>
  <c r="U33" i="2"/>
  <c r="A33" i="2" s="1"/>
  <c r="Z33" i="2"/>
  <c r="AE33" i="2"/>
  <c r="U34" i="2"/>
  <c r="A34" i="2" s="1"/>
  <c r="Z34" i="2"/>
  <c r="AE34" i="2"/>
  <c r="AO35" i="2"/>
  <c r="C37" i="2"/>
  <c r="U42" i="2"/>
  <c r="AV42" i="2" s="1"/>
  <c r="U43" i="2"/>
  <c r="AN3" i="3" s="1"/>
  <c r="U44" i="2"/>
  <c r="AV45" i="2"/>
  <c r="U46" i="2"/>
  <c r="Z46" i="2"/>
  <c r="AV46" i="2" s="1"/>
  <c r="AE46" i="2"/>
  <c r="U47" i="2"/>
  <c r="Z47" i="2"/>
  <c r="AV47" i="2" s="1"/>
  <c r="AE47" i="2"/>
  <c r="U48" i="2"/>
  <c r="Z48" i="2"/>
  <c r="AV48" i="2" s="1"/>
  <c r="AE48" i="2"/>
  <c r="U49" i="2"/>
  <c r="Z49" i="2"/>
  <c r="AV49" i="2" s="1"/>
  <c r="AE49" i="2"/>
  <c r="U50" i="2"/>
  <c r="Z50" i="2"/>
  <c r="AV50" i="2" s="1"/>
  <c r="AE50" i="2"/>
  <c r="U51" i="2"/>
  <c r="Z51" i="2"/>
  <c r="AE51" i="2"/>
  <c r="U52" i="2"/>
  <c r="Z52" i="2"/>
  <c r="AE52" i="2"/>
  <c r="U53" i="2"/>
  <c r="Z53" i="2"/>
  <c r="AV53" i="2" s="1"/>
  <c r="AE53" i="2"/>
  <c r="U54" i="2"/>
  <c r="Z54" i="2"/>
  <c r="AV54" i="2" s="1"/>
  <c r="AE54" i="2"/>
  <c r="U55" i="2"/>
  <c r="Z55" i="2"/>
  <c r="AV55" i="2" s="1"/>
  <c r="AE55" i="2"/>
  <c r="U56" i="2"/>
  <c r="Z56" i="2"/>
  <c r="AV56" i="2" s="1"/>
  <c r="AE56" i="2"/>
  <c r="U57" i="2"/>
  <c r="AV57" i="2"/>
  <c r="AE57" i="2"/>
  <c r="U58" i="2"/>
  <c r="Z58" i="2"/>
  <c r="AV58" i="2" s="1"/>
  <c r="AE58" i="2"/>
  <c r="U59" i="2"/>
  <c r="Z59" i="2"/>
  <c r="AV59" i="2" s="1"/>
  <c r="AE59" i="2"/>
  <c r="U60" i="2"/>
  <c r="Z60" i="2"/>
  <c r="AV60" i="2" s="1"/>
  <c r="AE60" i="2"/>
  <c r="U61" i="2"/>
  <c r="Z61" i="2"/>
  <c r="AV61" i="2" s="1"/>
  <c r="AE61" i="2"/>
  <c r="U62" i="2"/>
  <c r="Z62" i="2"/>
  <c r="AE62" i="2"/>
  <c r="U63" i="2"/>
  <c r="Z63" i="2"/>
  <c r="AV63" i="2" s="1"/>
  <c r="AE63" i="2"/>
  <c r="U64" i="2"/>
  <c r="Z64" i="2"/>
  <c r="AV64" i="2" s="1"/>
  <c r="AE64" i="2"/>
  <c r="U65" i="2"/>
  <c r="Z65" i="2"/>
  <c r="AV65" i="2" s="1"/>
  <c r="AE65" i="2"/>
  <c r="U66" i="2"/>
  <c r="Z66" i="2"/>
  <c r="AV66" i="2" s="1"/>
  <c r="AE66" i="2"/>
  <c r="U67" i="2"/>
  <c r="Z67" i="2"/>
  <c r="AV67" i="2" s="1"/>
  <c r="AE67" i="2"/>
  <c r="U68" i="2"/>
  <c r="Z68" i="2"/>
  <c r="AV68" i="2" s="1"/>
  <c r="AE68" i="2"/>
  <c r="U69" i="2"/>
  <c r="Z69" i="2"/>
  <c r="AV69" i="2" s="1"/>
  <c r="AE69" i="2"/>
  <c r="U70" i="2"/>
  <c r="Z70" i="2"/>
  <c r="AE70" i="2"/>
  <c r="U71" i="2"/>
  <c r="Z71" i="2"/>
  <c r="AV71" i="2" s="1"/>
  <c r="AE71" i="2"/>
  <c r="U72" i="2"/>
  <c r="Z72" i="2"/>
  <c r="AV72" i="2" s="1"/>
  <c r="AE72" i="2"/>
  <c r="U73" i="2"/>
  <c r="Z73" i="2"/>
  <c r="AV73" i="2" s="1"/>
  <c r="AE73" i="2"/>
  <c r="U74" i="2"/>
  <c r="AV74" i="2" s="1"/>
  <c r="AN2" i="3"/>
  <c r="AN4" i="3"/>
  <c r="Q4" i="3"/>
  <c r="AN5" i="3"/>
  <c r="T7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13" i="2" l="1"/>
  <c r="E23" i="3"/>
  <c r="B23" i="3"/>
  <c r="B22" i="3" s="1"/>
  <c r="N22" i="3" s="1"/>
  <c r="A15" i="2"/>
  <c r="AV62" i="2"/>
  <c r="AV51" i="2"/>
  <c r="AV70" i="2"/>
  <c r="L6" i="2"/>
  <c r="B4" i="2"/>
  <c r="AG4" i="2"/>
  <c r="AV52" i="2"/>
  <c r="O7" i="3"/>
  <c r="L22" i="3" s="1"/>
  <c r="P4" i="2"/>
  <c r="V4" i="2" s="1"/>
  <c r="AO34" i="2"/>
  <c r="BB34" i="2"/>
  <c r="AO32" i="2"/>
  <c r="BB32" i="2"/>
  <c r="AO25" i="2"/>
  <c r="BB25" i="2"/>
  <c r="AO23" i="2"/>
  <c r="BB23" i="2"/>
  <c r="AO33" i="2"/>
  <c r="BB33" i="2"/>
  <c r="AO26" i="2"/>
  <c r="BB26" i="2"/>
  <c r="AO24" i="2"/>
  <c r="BB24" i="2"/>
  <c r="AN16" i="2"/>
  <c r="BA16" i="2"/>
  <c r="AN14" i="2"/>
  <c r="BA14" i="2"/>
  <c r="AN13" i="2"/>
  <c r="BA13" i="2"/>
  <c r="H2" i="3"/>
  <c r="AV44" i="2"/>
  <c r="C34" i="3"/>
  <c r="AN15" i="2"/>
  <c r="C36" i="3"/>
  <c r="C37" i="3"/>
  <c r="T4" i="3"/>
  <c r="B19" i="3" s="1"/>
  <c r="C35" i="3"/>
  <c r="L78" i="2"/>
  <c r="L77" i="2"/>
  <c r="I83" i="2" s="1"/>
  <c r="U22" i="3" l="1"/>
  <c r="C33" i="3"/>
  <c r="T22" i="3"/>
  <c r="S22" i="3"/>
  <c r="AH22" i="3"/>
  <c r="P22" i="3"/>
  <c r="U75" i="2"/>
  <c r="L79" i="2" s="1"/>
  <c r="I85" i="2" s="1"/>
  <c r="T6" i="3"/>
  <c r="H22" i="3" s="1"/>
  <c r="C15" i="2"/>
  <c r="C31" i="2"/>
  <c r="C33" i="2" s="1"/>
  <c r="C22" i="2"/>
  <c r="C24" i="2" s="1"/>
  <c r="AP12" i="2"/>
  <c r="C17" i="2" s="1"/>
  <c r="L80" i="2" l="1"/>
  <c r="AC85" i="2" s="1"/>
  <c r="N3" i="2" s="1"/>
  <c r="O6" i="3"/>
  <c r="E22" i="3" s="1"/>
  <c r="C42" i="2"/>
  <c r="E3" i="2" l="1"/>
  <c r="C49" i="2"/>
  <c r="C52" i="2"/>
  <c r="AN34" i="3" l="1"/>
  <c r="C38" i="3" s="1"/>
  <c r="H9" i="3" s="1"/>
  <c r="AE22" i="3"/>
</calcChain>
</file>

<file path=xl/sharedStrings.xml><?xml version="1.0" encoding="utf-8"?>
<sst xmlns="http://schemas.openxmlformats.org/spreadsheetml/2006/main" count="4826" uniqueCount="1197">
  <si>
    <t>Urban Standard</t>
  </si>
  <si>
    <t>Banco de Polipropileno, Piso de Aluminio, Sistema APD, Letreiro de Pano</t>
  </si>
  <si>
    <t>Urban Medium</t>
  </si>
  <si>
    <t xml:space="preserve">Banco de Polipropileno Estofado com Encosto Alto, Piso Taraflex, 
Sistema APD, Letreiro Eletrônico </t>
  </si>
  <si>
    <t>Urban Maxi</t>
  </si>
  <si>
    <t>Urban Class</t>
  </si>
  <si>
    <t>Intercity</t>
  </si>
  <si>
    <t>Standard</t>
  </si>
  <si>
    <t>Executive</t>
  </si>
  <si>
    <t>Semi-Leito</t>
  </si>
  <si>
    <t>Leito</t>
  </si>
  <si>
    <t>DD Convencional</t>
  </si>
  <si>
    <t>DD Executive</t>
  </si>
  <si>
    <r>
      <rPr>
        <b/>
        <sz val="10"/>
        <rFont val="Trebuchet MS"/>
        <family val="2"/>
      </rPr>
      <t xml:space="preserve">NOTA FISCAL UNIFICADA DE RIO DAS PEDRAS
</t>
    </r>
    <r>
      <rPr>
        <sz val="10"/>
        <rFont val="Trebuchet MS"/>
        <family val="2"/>
      </rPr>
      <t>SECRETARIA DE NEGÓCIOS DA FAZENDA</t>
    </r>
  </si>
  <si>
    <t>Data de Emissão</t>
  </si>
  <si>
    <t>1 -   Selecione o Chassi</t>
  </si>
  <si>
    <t>Chassi</t>
  </si>
  <si>
    <t>Escolha de modelo</t>
  </si>
  <si>
    <t>Cód. Produto</t>
  </si>
  <si>
    <t>Unitário - R$</t>
  </si>
  <si>
    <t>Perfil Chassi</t>
  </si>
  <si>
    <r>
      <rPr>
        <sz val="10"/>
        <rFont val="Trebuchet MS"/>
        <family val="2"/>
      </rPr>
      <t xml:space="preserve">Escolha ao lado 
o Chassi que deseja.
</t>
    </r>
    <r>
      <rPr>
        <b/>
        <sz val="10"/>
        <rFont val="Trebuchet MS"/>
        <family val="2"/>
      </rPr>
      <t>APENAS 1 
MODELO, OK?</t>
    </r>
  </si>
  <si>
    <t>Agrale</t>
  </si>
  <si>
    <t>Iveco</t>
  </si>
  <si>
    <t>Scania</t>
  </si>
  <si>
    <t>VW-MAN</t>
  </si>
  <si>
    <t>Volvo</t>
  </si>
  <si>
    <t xml:space="preserve"> </t>
  </si>
  <si>
    <t>2 -   Selecione a Carroceria: Urbana ou Rodoviária?</t>
  </si>
  <si>
    <t>Carroceria Urbana</t>
  </si>
  <si>
    <t>Perfil Habilitado</t>
  </si>
  <si>
    <t>Perfil Carroceria</t>
  </si>
  <si>
    <t xml:space="preserve">A M D </t>
  </si>
  <si>
    <t>Bepo Bus</t>
  </si>
  <si>
    <t>Caio</t>
  </si>
  <si>
    <t>Comil</t>
  </si>
  <si>
    <t>Marcopolo</t>
  </si>
  <si>
    <t>Mascarello</t>
  </si>
  <si>
    <t>Carroceria Rodoviária</t>
  </si>
  <si>
    <t>Irizar</t>
  </si>
  <si>
    <t>3 -   ESCOLHA OPCIONAIS E QUANTIDADES QUE DESEJA PARA SEU VEÍCULO:</t>
  </si>
  <si>
    <t>Opcionais</t>
  </si>
  <si>
    <t>Carrocerias</t>
  </si>
  <si>
    <t>Qtde</t>
  </si>
  <si>
    <t>Descrição</t>
  </si>
  <si>
    <t>Perfil Carroceria Urbana</t>
  </si>
  <si>
    <t>Tamanho Carroceria Urbana</t>
  </si>
  <si>
    <t>Perfil Carroceria Rodoviária</t>
  </si>
  <si>
    <t>OPCIONAIS COMPLEMENTARES</t>
  </si>
  <si>
    <t>Conforto Urbano 1</t>
  </si>
  <si>
    <t>Conforto Rodoviário 1</t>
  </si>
  <si>
    <t>Conforto Rodoviário 2</t>
  </si>
  <si>
    <t>Diversão - Vídeo - ÍTEM 1</t>
  </si>
  <si>
    <t>Diversão - Vídeo - ÍTEM 2</t>
  </si>
  <si>
    <t>Diversão - Vídeo - ÍTEM 3</t>
  </si>
  <si>
    <t>Piso</t>
  </si>
  <si>
    <t>Acessibilidade - ÍTEM 1</t>
  </si>
  <si>
    <t>Acessibilidade - ÍTEM 2</t>
  </si>
  <si>
    <t>Acessibilidade - ÍTEM 3</t>
  </si>
  <si>
    <t>Letreiros - ÍTEM 1</t>
  </si>
  <si>
    <t>Letreiros - ÍTEM 2</t>
  </si>
  <si>
    <t>Letreiros - ÍTEM 3</t>
  </si>
  <si>
    <t>Toiletes - ÍTEM 1</t>
  </si>
  <si>
    <t>Toiletes - ÍTEM 2</t>
  </si>
  <si>
    <t>Eletroeletrônicos - ÍTEM 1</t>
  </si>
  <si>
    <t>Eletroeletrônicos - ÍTEM 2</t>
  </si>
  <si>
    <t>Eletroeletrônicos - ÍTEM 3</t>
  </si>
  <si>
    <t>Eletroeletrônicos - ÍTEM 4</t>
  </si>
  <si>
    <t>Eletroeletrônicos - ÍTEM 5</t>
  </si>
  <si>
    <t>Kit Digital 1</t>
  </si>
  <si>
    <t>Vidros e Janelas - ÍTEM 1</t>
  </si>
  <si>
    <t>SEGURANÇA</t>
  </si>
  <si>
    <t>Ar Condicionado</t>
  </si>
  <si>
    <t>Câmbio Automatizado</t>
  </si>
  <si>
    <t>Valor Estrutura+Opcionais</t>
  </si>
  <si>
    <t>Valor Final Chassi</t>
  </si>
  <si>
    <t xml:space="preserve">Informe   
abaixo:   </t>
  </si>
  <si>
    <t>Valor Final Carroceria</t>
  </si>
  <si>
    <t>Valor Final Estrutura+Opcionais</t>
  </si>
  <si>
    <t>Valor Final do Veículo</t>
  </si>
  <si>
    <t>Valor Total Chassi</t>
  </si>
  <si>
    <t>Valor Total Carroceria
com Opcionais</t>
  </si>
  <si>
    <t>Valor Total de Veículos</t>
  </si>
  <si>
    <t xml:space="preserve"> 36 Lugares, Piso Taraflex, Elevador para Deficientes e Preparação Elétrica</t>
  </si>
  <si>
    <t xml:space="preserve"> 36 Poltronas Almofadas, Piso Taraflex, Piso Baixo, Poltrona para Obeso, Poltrona para Deficientes Visuais com Espaço para cão Guia, GPS, Câmera de Segurança nas Portas, 2 Monitores para Motorista, Vidros Selados Escuros, câmbio com 6 marchas automáticas</t>
  </si>
  <si>
    <t>KIT TRÓLEBUS PARA VEÍCULOS URBANOS</t>
  </si>
  <si>
    <t>Urbano Standard</t>
  </si>
  <si>
    <t>Banco de Polipropileno, Piso de Aluminio, Sistema ADP, Letreiro de Pano</t>
  </si>
  <si>
    <t>Urbano Medium</t>
  </si>
  <si>
    <t xml:space="preserve">Banco de Polipropileno Estofado, Piso Taraflex, Sistema ADP, Letreiro Eletrônico </t>
  </si>
  <si>
    <t>Urbano Maxi</t>
  </si>
  <si>
    <t xml:space="preserve">Banco de Polipropileno Estofado, Piso Taraflex, Sistema ADP, Letreiro Eletrônico, Vidros Selados, Ar Climatizado </t>
  </si>
  <si>
    <t>Urbano Class</t>
  </si>
  <si>
    <t>Banco de Polipropileno Estofado, Piso Taraflex, Sistema ADP, Letreiro Eletrônico, Vidros Selados, Ar Climatizado, Sistema de Som e Vídeo, Cortinas Laterais</t>
  </si>
  <si>
    <t>InterCity</t>
  </si>
  <si>
    <t>CHASSI</t>
  </si>
  <si>
    <t>CARROCERIA</t>
  </si>
  <si>
    <t>Busscar</t>
  </si>
  <si>
    <t>AGRALE</t>
  </si>
  <si>
    <t>Código RP</t>
  </si>
  <si>
    <t>Nome</t>
  </si>
  <si>
    <t>Perfil</t>
  </si>
  <si>
    <t>MODELO</t>
  </si>
  <si>
    <t>Valor</t>
  </si>
  <si>
    <t>AG001</t>
  </si>
  <si>
    <t>AG002</t>
  </si>
  <si>
    <t>Micro ônibus - 9 ton.</t>
  </si>
  <si>
    <t>MA 9.2</t>
  </si>
  <si>
    <t>AG003</t>
  </si>
  <si>
    <t>Micro ônibus - 10 ton.</t>
  </si>
  <si>
    <t>MA 10.0</t>
  </si>
  <si>
    <t>AG004</t>
  </si>
  <si>
    <t>MA 12.0</t>
  </si>
  <si>
    <t>AG005</t>
  </si>
  <si>
    <t>MA 15.0</t>
  </si>
  <si>
    <t>MA 17.0</t>
  </si>
  <si>
    <t>IVECO</t>
  </si>
  <si>
    <t>PERFIL</t>
  </si>
  <si>
    <t>IV001</t>
  </si>
  <si>
    <t>IV002</t>
  </si>
  <si>
    <t>Urbano - 17 ton.</t>
  </si>
  <si>
    <t>MERCEDES BENZ</t>
  </si>
  <si>
    <t>MB-001</t>
  </si>
  <si>
    <t>MB-002</t>
  </si>
  <si>
    <t>MB-006</t>
  </si>
  <si>
    <t>Padron 17 ton.</t>
  </si>
  <si>
    <t>MB-007</t>
  </si>
  <si>
    <t>Padron Low Entry 17 ton.</t>
  </si>
  <si>
    <t>MB-008</t>
  </si>
  <si>
    <t>Articulado Traseiro</t>
  </si>
  <si>
    <t>MB-009</t>
  </si>
  <si>
    <t>Articulado Low Entry</t>
  </si>
  <si>
    <t>MB-010</t>
  </si>
  <si>
    <t>Articulado Traseiro 8X2</t>
  </si>
  <si>
    <t>MB-011</t>
  </si>
  <si>
    <t>Articulado Low Entry 8X2</t>
  </si>
  <si>
    <t>MB-012</t>
  </si>
  <si>
    <t>InterCity - 17 ton.</t>
  </si>
  <si>
    <t>MB-013</t>
  </si>
  <si>
    <t>MB-014</t>
  </si>
  <si>
    <t>Intercity Traseiro 4x2</t>
  </si>
  <si>
    <t>MB-015</t>
  </si>
  <si>
    <t>Rodoviário Leve 4x2</t>
  </si>
  <si>
    <t>MB-016</t>
  </si>
  <si>
    <t>MB-017</t>
  </si>
  <si>
    <t>Rodoviário Pesado 6x2</t>
  </si>
  <si>
    <t>MB-018</t>
  </si>
  <si>
    <t>Rod. Extra Pesado 8x2</t>
  </si>
  <si>
    <t>SCANIA</t>
  </si>
  <si>
    <t>SC-001</t>
  </si>
  <si>
    <t>SC-002</t>
  </si>
  <si>
    <t>Padron</t>
  </si>
  <si>
    <t>Padron Low Entry</t>
  </si>
  <si>
    <t>Padron 15m Low Entry</t>
  </si>
  <si>
    <t>Padron 15m</t>
  </si>
  <si>
    <t>Rodoviário Leve</t>
  </si>
  <si>
    <t>Rodoviário Médio 4x2</t>
  </si>
  <si>
    <t>Rodoviário Pesado 6x2*4</t>
  </si>
  <si>
    <t>Rod. Extra Pesado 6x2</t>
  </si>
  <si>
    <t>VW002</t>
  </si>
  <si>
    <t>VW003</t>
  </si>
  <si>
    <t>VW004</t>
  </si>
  <si>
    <t>Midibus - 15 ton.</t>
  </si>
  <si>
    <t>VW006</t>
  </si>
  <si>
    <t>VW007</t>
  </si>
  <si>
    <t>VW008</t>
  </si>
  <si>
    <t>VW009</t>
  </si>
  <si>
    <t>VW010</t>
  </si>
  <si>
    <t>VW011</t>
  </si>
  <si>
    <t>VW012</t>
  </si>
  <si>
    <t>VOLVO</t>
  </si>
  <si>
    <t>Convencional - 17 ton.</t>
  </si>
  <si>
    <t>VV002</t>
  </si>
  <si>
    <t>VV003</t>
  </si>
  <si>
    <t>VV007</t>
  </si>
  <si>
    <t>Articulado</t>
  </si>
  <si>
    <t>VV009</t>
  </si>
  <si>
    <t>Biarticulado</t>
  </si>
  <si>
    <t>VV010</t>
  </si>
  <si>
    <t>VV012</t>
  </si>
  <si>
    <t>VV013</t>
  </si>
  <si>
    <t>VV014</t>
  </si>
  <si>
    <t>VV015</t>
  </si>
  <si>
    <t>VV016</t>
  </si>
  <si>
    <t>VV017</t>
  </si>
  <si>
    <t>TAMANHO DE CARROCERIA</t>
  </si>
  <si>
    <t>Comprimento</t>
  </si>
  <si>
    <t>Micro-ônibus</t>
  </si>
  <si>
    <t>Comp. de 9 metros</t>
  </si>
  <si>
    <t>Midi-Bus</t>
  </si>
  <si>
    <t>Comp. de 11 metros</t>
  </si>
  <si>
    <t>Gran-Padron</t>
  </si>
  <si>
    <t>Comp. de 15 metros</t>
  </si>
  <si>
    <t>Comp. de 18,5 metros</t>
  </si>
  <si>
    <t>Gran-Articulado</t>
  </si>
  <si>
    <t>Comp. de 23 metros</t>
  </si>
  <si>
    <t>Bi-Articulado</t>
  </si>
  <si>
    <t>Comp. de 26,5 metros</t>
  </si>
  <si>
    <t>MP002</t>
  </si>
  <si>
    <t>Senior 2007</t>
  </si>
  <si>
    <t>A M D</t>
  </si>
  <si>
    <t>AMD-001</t>
  </si>
  <si>
    <t>Solum</t>
  </si>
  <si>
    <t>AMD-002</t>
  </si>
  <si>
    <t>Urbana - Standart</t>
  </si>
  <si>
    <t>Alamo</t>
  </si>
  <si>
    <t>BEPO BUS</t>
  </si>
  <si>
    <t>BEP-001</t>
  </si>
  <si>
    <t>Nàscere</t>
  </si>
  <si>
    <t>BEP-002</t>
  </si>
  <si>
    <t>Città</t>
  </si>
  <si>
    <t>CAIO</t>
  </si>
  <si>
    <t>CA005</t>
  </si>
  <si>
    <t>Apache S22</t>
  </si>
  <si>
    <t>CA006</t>
  </si>
  <si>
    <t>Urbana - Medium</t>
  </si>
  <si>
    <t>Apache VIP II</t>
  </si>
  <si>
    <t>CA007</t>
  </si>
  <si>
    <t>Urbana - Premium</t>
  </si>
  <si>
    <t>Millennium II</t>
  </si>
  <si>
    <t>CAI-001</t>
  </si>
  <si>
    <t>F 2400</t>
  </si>
  <si>
    <t>CA010</t>
  </si>
  <si>
    <t>Articulados</t>
  </si>
  <si>
    <t>CAI-002</t>
  </si>
  <si>
    <t>Foz</t>
  </si>
  <si>
    <t>CAI-003</t>
  </si>
  <si>
    <t>Foz Super</t>
  </si>
  <si>
    <t>CAI-004</t>
  </si>
  <si>
    <t>Top Bus</t>
  </si>
  <si>
    <t>CAI-005</t>
  </si>
  <si>
    <t>CF001</t>
  </si>
  <si>
    <t>Citmax</t>
  </si>
  <si>
    <t>CAI-006</t>
  </si>
  <si>
    <t>CAI-007</t>
  </si>
  <si>
    <t>Piá</t>
  </si>
  <si>
    <t>Millennium BRT Articulado</t>
  </si>
  <si>
    <t>CAI-011</t>
  </si>
  <si>
    <t>Millennium BRT Gran-Articulado</t>
  </si>
  <si>
    <t>COMIL</t>
  </si>
  <si>
    <t>MP008</t>
  </si>
  <si>
    <t>Gran Viale</t>
  </si>
  <si>
    <t>MP009</t>
  </si>
  <si>
    <t>Biarticulados</t>
  </si>
  <si>
    <t>Viale Biarticulado</t>
  </si>
  <si>
    <t>MP010</t>
  </si>
  <si>
    <t>Gran Viale Biarticulado</t>
  </si>
  <si>
    <t>COM-001</t>
  </si>
  <si>
    <t>Gran Micro</t>
  </si>
  <si>
    <t>COM-002</t>
  </si>
  <si>
    <t>Svelto Midi</t>
  </si>
  <si>
    <t>COM-003</t>
  </si>
  <si>
    <t>Svelto V</t>
  </si>
  <si>
    <t>MS003</t>
  </si>
  <si>
    <t>Midibus</t>
  </si>
  <si>
    <t>Gran Midi</t>
  </si>
  <si>
    <t>COM-004</t>
  </si>
  <si>
    <t>Svelto V Padron</t>
  </si>
  <si>
    <t>MS004</t>
  </si>
  <si>
    <t>Gran Via</t>
  </si>
  <si>
    <t>COM-005</t>
  </si>
  <si>
    <t>Doppio</t>
  </si>
  <si>
    <t>MS005</t>
  </si>
  <si>
    <t>Gran Via - Padron</t>
  </si>
  <si>
    <t>Doppio BA</t>
  </si>
  <si>
    <t>MX001</t>
  </si>
  <si>
    <t>Astor</t>
  </si>
  <si>
    <t>MX002</t>
  </si>
  <si>
    <t>Dolphin</t>
  </si>
  <si>
    <t>NB001</t>
  </si>
  <si>
    <t>Mini-ônibus</t>
  </si>
  <si>
    <t>Tunder Way</t>
  </si>
  <si>
    <t>NB002</t>
  </si>
  <si>
    <t>Tunder +</t>
  </si>
  <si>
    <t>MCP-001</t>
  </si>
  <si>
    <t>MARCOPOLO</t>
  </si>
  <si>
    <t>NB004</t>
  </si>
  <si>
    <t>Spectrum City</t>
  </si>
  <si>
    <t>MCP-002</t>
  </si>
  <si>
    <t>Senior Midi</t>
  </si>
  <si>
    <t>Mega 2008</t>
  </si>
  <si>
    <t>MCP-004</t>
  </si>
  <si>
    <t>NB006</t>
  </si>
  <si>
    <t>BS014</t>
  </si>
  <si>
    <t>El Buss 320</t>
  </si>
  <si>
    <t>MCP-006</t>
  </si>
  <si>
    <t>Rodoviário Médio</t>
  </si>
  <si>
    <t>Vissta Buss LO</t>
  </si>
  <si>
    <t>MCP-007</t>
  </si>
  <si>
    <t>Rodoviário Grande</t>
  </si>
  <si>
    <t>Jum Buss 360</t>
  </si>
  <si>
    <t>BS019</t>
  </si>
  <si>
    <t>Elegance 360</t>
  </si>
  <si>
    <t>MASCARELLO</t>
  </si>
  <si>
    <t>BS020</t>
  </si>
  <si>
    <t>Jum Buss 380</t>
  </si>
  <si>
    <t>BS021</t>
  </si>
  <si>
    <t>Rodoviário Extra Grande</t>
  </si>
  <si>
    <t>BS022</t>
  </si>
  <si>
    <t>Rodoviário Low Deck</t>
  </si>
  <si>
    <t>Jum Buss 400 LD</t>
  </si>
  <si>
    <t>MAS-001</t>
  </si>
  <si>
    <t>Gran Micro S3</t>
  </si>
  <si>
    <t>CA016</t>
  </si>
  <si>
    <t>Giro 3200</t>
  </si>
  <si>
    <t>MAS-002</t>
  </si>
  <si>
    <t>Gran Via Midi</t>
  </si>
  <si>
    <t>MAS-003</t>
  </si>
  <si>
    <t>CA018</t>
  </si>
  <si>
    <t>Giro 3600</t>
  </si>
  <si>
    <t>MAS-004</t>
  </si>
  <si>
    <t>CM006</t>
  </si>
  <si>
    <t>Versátille</t>
  </si>
  <si>
    <t>MAS-005</t>
  </si>
  <si>
    <t>Gran Via - Padron - LE</t>
  </si>
  <si>
    <t>MAS-006</t>
  </si>
  <si>
    <t>Gran Metro - Articulado</t>
  </si>
  <si>
    <t>CM013</t>
  </si>
  <si>
    <t>Campione X 3.65</t>
  </si>
  <si>
    <t>NEOBUS</t>
  </si>
  <si>
    <t>CM014</t>
  </si>
  <si>
    <t xml:space="preserve">Campione L 3.65 </t>
  </si>
  <si>
    <t>CM015</t>
  </si>
  <si>
    <t xml:space="preserve">Campione Vision 3.65 </t>
  </si>
  <si>
    <t>CM016</t>
  </si>
  <si>
    <t>Campione Vision 4.05</t>
  </si>
  <si>
    <t>NEO-001</t>
  </si>
  <si>
    <t>CM018</t>
  </si>
  <si>
    <t>Double Deck</t>
  </si>
  <si>
    <t>Campione DD</t>
  </si>
  <si>
    <t>NEO-002</t>
  </si>
  <si>
    <t>IZ002</t>
  </si>
  <si>
    <t>Inter Century</t>
  </si>
  <si>
    <t>NEO-003</t>
  </si>
  <si>
    <t>IZ003</t>
  </si>
  <si>
    <t>Century III - 1</t>
  </si>
  <si>
    <t>NEO-004</t>
  </si>
  <si>
    <t>NEO-005</t>
  </si>
  <si>
    <t>NEO-006</t>
  </si>
  <si>
    <t>IZ005</t>
  </si>
  <si>
    <t>Century III - 3</t>
  </si>
  <si>
    <t>COM-009</t>
  </si>
  <si>
    <t>Campione 3.45</t>
  </si>
  <si>
    <t>COM-011</t>
  </si>
  <si>
    <t>Rodoviário Pesado</t>
  </si>
  <si>
    <t>Campione Invictus 1050</t>
  </si>
  <si>
    <t>COM-012</t>
  </si>
  <si>
    <t>COM-013</t>
  </si>
  <si>
    <t>COM-014</t>
  </si>
  <si>
    <t>Rodoviário Double Deck</t>
  </si>
  <si>
    <t>Campione Invictus DD</t>
  </si>
  <si>
    <t>IRIZAR</t>
  </si>
  <si>
    <t>IZI-001</t>
  </si>
  <si>
    <t>Irizar I6</t>
  </si>
  <si>
    <t>IZI-002</t>
  </si>
  <si>
    <t>Ideale 770</t>
  </si>
  <si>
    <t>MCP-008</t>
  </si>
  <si>
    <t>MCP-009</t>
  </si>
  <si>
    <t>MCP-010</t>
  </si>
  <si>
    <t>MCP-011</t>
  </si>
  <si>
    <t>Viaggio 1050</t>
  </si>
  <si>
    <t>MCP-012</t>
  </si>
  <si>
    <t>MCP-013</t>
  </si>
  <si>
    <t>Paradiso 1200</t>
  </si>
  <si>
    <t>MCP-014</t>
  </si>
  <si>
    <t>Paradiso 1350</t>
  </si>
  <si>
    <t>MCP-015</t>
  </si>
  <si>
    <t>MCP-016</t>
  </si>
  <si>
    <t>Paradiso 1800 DD</t>
  </si>
  <si>
    <t>MAS-007</t>
  </si>
  <si>
    <t>Roma M2</t>
  </si>
  <si>
    <t>MAS-008</t>
  </si>
  <si>
    <t>Roma M4</t>
  </si>
  <si>
    <t>MAS-009</t>
  </si>
  <si>
    <t>Roma R4</t>
  </si>
  <si>
    <t>MAS-010</t>
  </si>
  <si>
    <t>Roma R6</t>
  </si>
  <si>
    <t>MAS-011</t>
  </si>
  <si>
    <t>NEO-007</t>
  </si>
  <si>
    <t>NEO-008</t>
  </si>
  <si>
    <t>PERFIL URBANO</t>
  </si>
  <si>
    <t>Código</t>
  </si>
  <si>
    <t>URB 001</t>
  </si>
  <si>
    <t>Estrutura</t>
  </si>
  <si>
    <t>URB 002</t>
  </si>
  <si>
    <t>URB 003</t>
  </si>
  <si>
    <t>URB 004</t>
  </si>
  <si>
    <t>PERFIL RODOVIÁRIO</t>
  </si>
  <si>
    <t>ROD 001</t>
  </si>
  <si>
    <t>ROD 002</t>
  </si>
  <si>
    <t>ROD 003</t>
  </si>
  <si>
    <t>ROD 004</t>
  </si>
  <si>
    <t>ROD 005</t>
  </si>
  <si>
    <t>ROD 006</t>
  </si>
  <si>
    <t>ROD 007</t>
  </si>
  <si>
    <t>POLTRONAS RODOVIÁRIAS</t>
  </si>
  <si>
    <t>P 001</t>
  </si>
  <si>
    <t>Conjunto</t>
  </si>
  <si>
    <t>P 002</t>
  </si>
  <si>
    <t>P 003</t>
  </si>
  <si>
    <t>P 004</t>
  </si>
  <si>
    <t>Complemento Poltronas ROD.</t>
  </si>
  <si>
    <t>COMPLEMENTO POLTRONAS ROD.</t>
  </si>
  <si>
    <t>C 001</t>
  </si>
  <si>
    <t>C 002</t>
  </si>
  <si>
    <t>C 003</t>
  </si>
  <si>
    <t>POLTRONAS URBANAS</t>
  </si>
  <si>
    <t>P 013</t>
  </si>
  <si>
    <t>P 014</t>
  </si>
  <si>
    <t>P 015</t>
  </si>
  <si>
    <t>DIVERSÃO - ÁUDIO</t>
  </si>
  <si>
    <t>ÁUDIO</t>
  </si>
  <si>
    <t>E 025</t>
  </si>
  <si>
    <t>KIT</t>
  </si>
  <si>
    <t>E 026</t>
  </si>
  <si>
    <t>DIVERSÃO - VÍDEO</t>
  </si>
  <si>
    <t>VÍDEO</t>
  </si>
  <si>
    <t>E 027</t>
  </si>
  <si>
    <t>Kit</t>
  </si>
  <si>
    <t>E 028</t>
  </si>
  <si>
    <t>Unidade</t>
  </si>
  <si>
    <t>E 034</t>
  </si>
  <si>
    <t>PORTAS URBANAS</t>
  </si>
  <si>
    <t>A 038</t>
  </si>
  <si>
    <t>A 039</t>
  </si>
  <si>
    <t>A 040</t>
  </si>
  <si>
    <t>A 041</t>
  </si>
  <si>
    <t>BALAUSTRES</t>
  </si>
  <si>
    <t>A 043</t>
  </si>
  <si>
    <t>A 044</t>
  </si>
  <si>
    <t>A 045</t>
  </si>
  <si>
    <t>A 046</t>
  </si>
  <si>
    <t>A 047</t>
  </si>
  <si>
    <t>PISO</t>
  </si>
  <si>
    <t>A 048</t>
  </si>
  <si>
    <t>Peça</t>
  </si>
  <si>
    <t>A 049</t>
  </si>
  <si>
    <t>A 050</t>
  </si>
  <si>
    <t>ACESSIBILIDADE</t>
  </si>
  <si>
    <t>A 051</t>
  </si>
  <si>
    <t>A 052</t>
  </si>
  <si>
    <t>A 053</t>
  </si>
  <si>
    <t>Letreiros Eletrônicos</t>
  </si>
  <si>
    <t>LETREIROS</t>
  </si>
  <si>
    <t>A 060</t>
  </si>
  <si>
    <t>A 059</t>
  </si>
  <si>
    <t>A 065</t>
  </si>
  <si>
    <t>BANHEIROS</t>
  </si>
  <si>
    <t>TOILETE</t>
  </si>
  <si>
    <t>A 069</t>
  </si>
  <si>
    <t>A 067</t>
  </si>
  <si>
    <t>A 068</t>
  </si>
  <si>
    <t>A 066</t>
  </si>
  <si>
    <t>Eletroeletrônicos</t>
  </si>
  <si>
    <t>ELETROELETRÔNICOS</t>
  </si>
  <si>
    <t>A 071</t>
  </si>
  <si>
    <t>A 073</t>
  </si>
  <si>
    <t>A 075</t>
  </si>
  <si>
    <t>A 076</t>
  </si>
  <si>
    <t>A 072</t>
  </si>
  <si>
    <t>KIT DIGITAL</t>
  </si>
  <si>
    <t>DG 001</t>
  </si>
  <si>
    <t>DIVERSOS</t>
  </si>
  <si>
    <t>ÍTENS DIVERSOS</t>
  </si>
  <si>
    <t>A 084</t>
  </si>
  <si>
    <t>A 056</t>
  </si>
  <si>
    <t>A 057</t>
  </si>
  <si>
    <t>A 089</t>
  </si>
  <si>
    <t>A 086</t>
  </si>
  <si>
    <t>A 087</t>
  </si>
  <si>
    <t>A 092</t>
  </si>
  <si>
    <t>P 011</t>
  </si>
  <si>
    <t>P 009</t>
  </si>
  <si>
    <t>A 093</t>
  </si>
  <si>
    <t>A 107</t>
  </si>
  <si>
    <t>A 088</t>
  </si>
  <si>
    <t>P 012</t>
  </si>
  <si>
    <t>A 080</t>
  </si>
  <si>
    <t>A 081</t>
  </si>
  <si>
    <t>VIDROS</t>
  </si>
  <si>
    <t>A 095</t>
  </si>
  <si>
    <t>CLIMATIZAÇÃO</t>
  </si>
  <si>
    <t>AC 120</t>
  </si>
  <si>
    <t>AC 121</t>
  </si>
  <si>
    <t>CÂMBIO AUTOMATIZADO</t>
  </si>
  <si>
    <t>CA 201</t>
  </si>
  <si>
    <t>CA 202</t>
  </si>
  <si>
    <t>A 104</t>
  </si>
  <si>
    <t>ÍTEM</t>
  </si>
  <si>
    <t>KTROLE</t>
  </si>
  <si>
    <t>Conjunto de Peças</t>
  </si>
  <si>
    <t>Abaixo você confere todos os perfis de veículos possíveis em Rio das Pedras, homologados pelo Detran. Atente-se a como poderá ser o modelo de seu veículo, segundo o perfil de chassi.</t>
  </si>
  <si>
    <t>Modelo</t>
  </si>
  <si>
    <t>Carroceria</t>
  </si>
  <si>
    <t>Veículos Urbanos</t>
  </si>
  <si>
    <t>Mini-ônibus (até 7m.)</t>
  </si>
  <si>
    <t>MA 7.9</t>
  </si>
  <si>
    <t>BUSSCAR</t>
  </si>
  <si>
    <t>MiniMicruss</t>
  </si>
  <si>
    <t>Scudato 60.13</t>
  </si>
  <si>
    <t>Minibuss</t>
  </si>
  <si>
    <t>VOLKSWAGEN</t>
  </si>
  <si>
    <t>5 140 EOD</t>
  </si>
  <si>
    <t>Atílis</t>
  </si>
  <si>
    <t>LO 712</t>
  </si>
  <si>
    <t>Mini Foz</t>
  </si>
  <si>
    <t>Gran Mini</t>
  </si>
  <si>
    <t>Micro Ônibus Já Pronto</t>
  </si>
  <si>
    <t>VOLARE</t>
  </si>
  <si>
    <t>Volare V5</t>
  </si>
  <si>
    <t>Sprinter 313 - 10L</t>
  </si>
  <si>
    <t>Sprinter 313 - 13L</t>
  </si>
  <si>
    <t>Sprinter 313 - 16L</t>
  </si>
  <si>
    <t>Sprinter 413 - 17L</t>
  </si>
  <si>
    <t>Sprinter 413 - 19L</t>
  </si>
  <si>
    <t>Micro Ônibus (8m.)</t>
  </si>
  <si>
    <t>LO 812</t>
  </si>
  <si>
    <t>Micruss</t>
  </si>
  <si>
    <t>8 120 EOD</t>
  </si>
  <si>
    <t>8 150 EOD</t>
  </si>
  <si>
    <t>MAXIBUS</t>
  </si>
  <si>
    <t>Thunder Pluss</t>
  </si>
  <si>
    <t>Micro Ônibus (9m.)</t>
  </si>
  <si>
    <t>MA 9.2 Green</t>
  </si>
  <si>
    <t>LO 915</t>
  </si>
  <si>
    <t>9 150 OD ME</t>
  </si>
  <si>
    <t>Micro Ônibus (10m.)</t>
  </si>
  <si>
    <t>Micro Ônibus Modelo Pronto</t>
  </si>
  <si>
    <t>Volare V6</t>
  </si>
  <si>
    <t>Volare V8</t>
  </si>
  <si>
    <t>Volare V8 Longo</t>
  </si>
  <si>
    <t>Midibus Pronto</t>
  </si>
  <si>
    <t>Volare W8</t>
  </si>
  <si>
    <t>Volare W9</t>
  </si>
  <si>
    <t>Volare W12</t>
  </si>
  <si>
    <t>Midibus Dianteiro (10m.)</t>
  </si>
  <si>
    <t>Miduss</t>
  </si>
  <si>
    <t>OF 1218</t>
  </si>
  <si>
    <t>OF 1418</t>
  </si>
  <si>
    <t>15 190 EOD</t>
  </si>
  <si>
    <t>Midibus Traseiro (10m.)</t>
  </si>
  <si>
    <t>MT 12.0 SB</t>
  </si>
  <si>
    <t>OH 1518</t>
  </si>
  <si>
    <t>Midibus Traseiro Low Entry(10m.)</t>
  </si>
  <si>
    <t>MT 12.0 LE</t>
  </si>
  <si>
    <t>Super Foz</t>
  </si>
  <si>
    <t>Convencional Curto (11m.)</t>
  </si>
  <si>
    <t>Urbanuss Ecoss</t>
  </si>
  <si>
    <t>Urbanus S</t>
  </si>
  <si>
    <t>Urbanuss Pluss</t>
  </si>
  <si>
    <t>CIFERAL</t>
  </si>
  <si>
    <t>Svelto</t>
  </si>
  <si>
    <t>Torino 2007</t>
  </si>
  <si>
    <t>Viale</t>
  </si>
  <si>
    <t>Mega</t>
  </si>
  <si>
    <t>Convencional Curto Traseiro(11m.)</t>
  </si>
  <si>
    <t>Convencional Médio (12m.)</t>
  </si>
  <si>
    <t>CC 170 E 22</t>
  </si>
  <si>
    <t>OF 1722</t>
  </si>
  <si>
    <t>F 230</t>
  </si>
  <si>
    <t>17 230 EOD</t>
  </si>
  <si>
    <t>Convencional Médio Pronto</t>
  </si>
  <si>
    <t>City Class</t>
  </si>
  <si>
    <t>Convencional Longo (12,6m.)</t>
  </si>
  <si>
    <t>OF 1730</t>
  </si>
  <si>
    <t>F 270</t>
  </si>
  <si>
    <t>17 260 EOD</t>
  </si>
  <si>
    <t>Padron Curto (12m.)</t>
  </si>
  <si>
    <t>Padron Médio (13,1m.)</t>
  </si>
  <si>
    <t>O 500 M</t>
  </si>
  <si>
    <t>O 500 Buggy</t>
  </si>
  <si>
    <t>K 230 IB</t>
  </si>
  <si>
    <t>17 260 EOT</t>
  </si>
  <si>
    <t>B7R 290</t>
  </si>
  <si>
    <t>Mondego H</t>
  </si>
  <si>
    <t>Svelto Padron</t>
  </si>
  <si>
    <t>Padron Longo (15m.)</t>
  </si>
  <si>
    <t>K 270 IB 6x2</t>
  </si>
  <si>
    <t>Padron Low Entry Curto (12m.)</t>
  </si>
  <si>
    <t>O 500 U</t>
  </si>
  <si>
    <t>K 230 UB</t>
  </si>
  <si>
    <t>17 260 EOT LE</t>
  </si>
  <si>
    <t>B7R LE 290</t>
  </si>
  <si>
    <t>Padron Low Entry Médio (13,1m.)</t>
  </si>
  <si>
    <t>Urbanuss Pluss - LE</t>
  </si>
  <si>
    <t>Padron Low Entry Longo (15m.)</t>
  </si>
  <si>
    <t>K 270 UB 6x2</t>
  </si>
  <si>
    <t>Articulado (18,5m)</t>
  </si>
  <si>
    <t>O 500 MA</t>
  </si>
  <si>
    <t>K 310 IA 6x2</t>
  </si>
  <si>
    <t>K 310 IA 8x2</t>
  </si>
  <si>
    <t>B12M Articulado</t>
  </si>
  <si>
    <t>Articulado Longo (20m.)</t>
  </si>
  <si>
    <t>Urbanuss LF</t>
  </si>
  <si>
    <t>Gran Via Articulado</t>
  </si>
  <si>
    <t>Articulado Low Floor (18,5m)</t>
  </si>
  <si>
    <t>B9SALF</t>
  </si>
  <si>
    <t>Mondego LA</t>
  </si>
  <si>
    <t>Articulado Low Entry (18,5m.)</t>
  </si>
  <si>
    <t>O 500 UA</t>
  </si>
  <si>
    <t>K 310 UA 6x2</t>
  </si>
  <si>
    <t>K 310 UA 8x2</t>
  </si>
  <si>
    <t>Mondego HA</t>
  </si>
  <si>
    <t>Biarticulado Longo (27m.)</t>
  </si>
  <si>
    <t>B12M Biarticulado</t>
  </si>
  <si>
    <t>Biarticulado Longo Low-Entry (27m.)</t>
  </si>
  <si>
    <t>B9 SALF Bi-Articulado</t>
  </si>
  <si>
    <t>Veículos Rodoviários</t>
  </si>
  <si>
    <t>Midibus Pronto (até 11m.)</t>
  </si>
  <si>
    <t>Midibus Dianteiro (até 11m.)</t>
  </si>
  <si>
    <t>Midibus Traseiro (até 11m.)</t>
  </si>
  <si>
    <t>Intercity (até 12m.)</t>
  </si>
  <si>
    <t>Interbuss</t>
  </si>
  <si>
    <t>Solar Foz</t>
  </si>
  <si>
    <t>New Campione 3.25</t>
  </si>
  <si>
    <t>New Campione 3.45</t>
  </si>
  <si>
    <t>K 230</t>
  </si>
  <si>
    <t>Gran Flex 330</t>
  </si>
  <si>
    <t>Gran Roma MD</t>
  </si>
  <si>
    <t>Century Semi-Luxury</t>
  </si>
  <si>
    <t>Intercity Traseiro (até 13m.)</t>
  </si>
  <si>
    <t>O 500 M Buggy</t>
  </si>
  <si>
    <t>K 270 4x2</t>
  </si>
  <si>
    <t>Giro 3400</t>
  </si>
  <si>
    <t>Andare Class</t>
  </si>
  <si>
    <t>Viaggio G6 1050</t>
  </si>
  <si>
    <t>Viaggio G7 900</t>
  </si>
  <si>
    <t>Viaggio G7 1050</t>
  </si>
  <si>
    <t>Spectrum Road 350</t>
  </si>
  <si>
    <t>Rodoviário Curto (12m.)</t>
  </si>
  <si>
    <t>O 500 R</t>
  </si>
  <si>
    <t>El Buss 340</t>
  </si>
  <si>
    <t>K 310 4x2</t>
  </si>
  <si>
    <t>18 320 EOT</t>
  </si>
  <si>
    <t>New Campione 3.65</t>
  </si>
  <si>
    <t>Spectrum Road 370</t>
  </si>
  <si>
    <t>Gran Roma 350</t>
  </si>
  <si>
    <t>Rodoviário Leve 4x2(13m.)</t>
  </si>
  <si>
    <t>K 340 4x2</t>
  </si>
  <si>
    <t>B9R 340 4x2</t>
  </si>
  <si>
    <t>Lince 3.45</t>
  </si>
  <si>
    <t>Century Luxury</t>
  </si>
  <si>
    <t>Rodoviário Grande 4x2 (14m.)</t>
  </si>
  <si>
    <t>O 500 RS</t>
  </si>
  <si>
    <t>Vissta Buss HI</t>
  </si>
  <si>
    <t>O 500 RSD</t>
  </si>
  <si>
    <t>K 380 4x2</t>
  </si>
  <si>
    <t>B9R 380 4x2</t>
  </si>
  <si>
    <t>Giro 360</t>
  </si>
  <si>
    <t>B12R 380 4x2</t>
  </si>
  <si>
    <t>Lince 3.65</t>
  </si>
  <si>
    <t>Century Premium</t>
  </si>
  <si>
    <t>Irizar PB</t>
  </si>
  <si>
    <t>Rodoviário Grande 6x2 (14m.)</t>
  </si>
  <si>
    <t>O 500 RSD 422cv</t>
  </si>
  <si>
    <t>K 380 6x2</t>
  </si>
  <si>
    <t>B12R 380 6x2</t>
  </si>
  <si>
    <t>Century PB</t>
  </si>
  <si>
    <t>Rodoviário Extra Grande 6x2 (14m.)</t>
  </si>
  <si>
    <t>K 420 6x2</t>
  </si>
  <si>
    <t>B12R 420 6x2</t>
  </si>
  <si>
    <t>B12R 460 6X2</t>
  </si>
  <si>
    <t xml:space="preserve">Campione Vision 4.05 </t>
  </si>
  <si>
    <t>Rod. Longo Low Deck (LD – 13 ou 14m.)</t>
  </si>
  <si>
    <t>Campione HD 4.05</t>
  </si>
  <si>
    <t>Paradiso 1550 LD</t>
  </si>
  <si>
    <t>MBB</t>
  </si>
  <si>
    <t>O 500 RSDD 8X2</t>
  </si>
  <si>
    <t>Rodoviário Double Deck (DD – 13 ou 14m.)</t>
  </si>
  <si>
    <t>K 420 8x2</t>
  </si>
  <si>
    <t>Panoramico DD</t>
  </si>
  <si>
    <t>B12R 420 8x2</t>
  </si>
  <si>
    <t>B12R 460 8X2</t>
  </si>
  <si>
    <t>BUS-001</t>
  </si>
  <si>
    <t>BUS-002</t>
  </si>
  <si>
    <t>BUS-003</t>
  </si>
  <si>
    <t>Vissta Buss 340</t>
  </si>
  <si>
    <t>Vissta Buss 360</t>
  </si>
  <si>
    <t>Vissta Buss DD</t>
  </si>
  <si>
    <t>Perfil Standard</t>
  </si>
  <si>
    <t>Perfil Semi-Leito</t>
  </si>
  <si>
    <t>Perfil Leito</t>
  </si>
  <si>
    <t>Perfil DD Convencional</t>
  </si>
  <si>
    <t>Perfil DD Executive</t>
  </si>
  <si>
    <t>Perfil Urban Standard</t>
  </si>
  <si>
    <t>Perfil Urban Medium</t>
  </si>
  <si>
    <t>Perfil Urban Maxi</t>
  </si>
  <si>
    <t>Perfil Urban Class</t>
  </si>
  <si>
    <t xml:space="preserve">Banco de Polipropileno Estofado com Encosto Alto, Piso Taraflex
Sistema APD com 3ª porta, Letreiro Eletrônico, Vidros Selados, Ar Climatizado </t>
  </si>
  <si>
    <t>SC-003</t>
  </si>
  <si>
    <t>SC-004</t>
  </si>
  <si>
    <t>SC-007</t>
  </si>
  <si>
    <t>SC-008</t>
  </si>
  <si>
    <t>SC-009</t>
  </si>
  <si>
    <t>SC-010</t>
  </si>
  <si>
    <t>SC-011</t>
  </si>
  <si>
    <t>SC-012</t>
  </si>
  <si>
    <t>SC-013</t>
  </si>
  <si>
    <t>VW013</t>
  </si>
  <si>
    <t>Executive Class</t>
  </si>
  <si>
    <t>IV003</t>
  </si>
  <si>
    <t>Intercity - 17 ton.</t>
  </si>
  <si>
    <t>AG006</t>
  </si>
  <si>
    <t>Intercity - 15 ton.</t>
  </si>
  <si>
    <t>VW-Man</t>
  </si>
  <si>
    <t>VW015</t>
  </si>
  <si>
    <t>MA 17.0 - Intercity</t>
  </si>
  <si>
    <t>MB-019</t>
  </si>
  <si>
    <t>MB-020</t>
  </si>
  <si>
    <t>Poltronas Executivas, Piso taraflex, Letreiro Eletrônico, Cortinas, divisória de salão (total), bagageiro interno,sistema de som ambiente, banheiro simples,  vidros selados inteiriços, Ar Condicionado.</t>
  </si>
  <si>
    <t>Poltronas de turismo reclinável, piso taraflex/emborrachado, letreiro comum, bagageiros internos, cortinas, banheiro simples, vidros comuns</t>
  </si>
  <si>
    <t>Micro-Ônibus</t>
  </si>
  <si>
    <t>MCP-017</t>
  </si>
  <si>
    <t>Gran Micro S4</t>
  </si>
  <si>
    <t>MAS-012</t>
  </si>
  <si>
    <t>Thunder + Rodoviário</t>
  </si>
  <si>
    <t>Micro-Ônibus Rodov. - 10 ton.</t>
  </si>
  <si>
    <t>Micro Ônibus Rodoviário - 9 ton.</t>
  </si>
  <si>
    <t>VW016</t>
  </si>
  <si>
    <t>MA 10.0 - Rodov.</t>
  </si>
  <si>
    <t>E l l o</t>
  </si>
  <si>
    <t>BUS-004</t>
  </si>
  <si>
    <t>BUS-005</t>
  </si>
  <si>
    <t>Vissta Buss 400</t>
  </si>
  <si>
    <t>Spectrum 325</t>
  </si>
  <si>
    <t>Perfil Executive Class</t>
  </si>
  <si>
    <t>Perfil Executive</t>
  </si>
  <si>
    <t>Poltronas Executivas, Piso taraflex, Letreiro Eletrônico, Cortinas, divisória de salão (total), bagageiro interno, sistema de som ambiente/vídeo/internet, banheiro simples,  frigobar, vidros selados inteiriços, Ar Climatizado, Sistema Integrado de Segurança</t>
  </si>
  <si>
    <t>Poltronas Semi Leito com apoio para as pernas, Piso taraflex, letreiro eletrônico,  divisória de salão (total), bagageiros internos, sistema de som ambiente/vídeo/internet, Banheiro completo, frigobar, vidros selados inteirços, Ar Climatizado, Sistema Integrado de Segurança</t>
  </si>
  <si>
    <t>Poltronas Leito Cama com apoio para as pernas, Piso taraflex, letreiro eletrônico, painel eltrônico interno, divisória de salão (total), bagageiros internos, sistema de som ambiente/vídeo/internet, Banheiro Pressurizado, frigobar, bebedouro, cafeteria, microondas, suqueira, vidros selados inteirços, Ar Climatizado, Sistema Integrado de Segurança</t>
  </si>
  <si>
    <t>Vl. Total</t>
  </si>
  <si>
    <t>Vl. Unit. R$</t>
  </si>
  <si>
    <t>P 005</t>
  </si>
  <si>
    <t>U
R
B
A
N
O</t>
  </si>
  <si>
    <t>R
O
D
O
V
I
Á
R
I
O</t>
  </si>
  <si>
    <t>Urbano</t>
  </si>
  <si>
    <t>Comp. de 12 a 13 metros</t>
  </si>
  <si>
    <t>Comp. de 12 a 13,5 metros</t>
  </si>
  <si>
    <t>CA 203</t>
  </si>
  <si>
    <t>Banco de Polipropileno Estofado com Encosto Alto, Piso Taraflex, Sistema APD, Letreiro Eletrônico, Vidros Selados, Ar Climatizado, Sistema de Som/Vídeo/Internet, 2 Monitores de LCD 25'', Cortinas Laterais, Sistema Integrado de Segurança</t>
  </si>
  <si>
    <t>VW017</t>
  </si>
  <si>
    <t>VW018</t>
  </si>
  <si>
    <t>VW019</t>
  </si>
  <si>
    <t>VW020</t>
  </si>
  <si>
    <t>ROD 008</t>
  </si>
  <si>
    <t>Poltronas de turismo reclinável, piso taraflex/emborrachado, letreiro comum, bagageiros internos, cortinas, vidros comuns</t>
  </si>
  <si>
    <t>New Mega</t>
  </si>
  <si>
    <t>New Mega Articulado</t>
  </si>
  <si>
    <t>New Mega Padron</t>
  </si>
  <si>
    <t>Standard Class</t>
  </si>
  <si>
    <t>Poltronas de turismo reclinável, piso taraflex/emborrachado, letreiro eletrônico, bagageiros internos, cortinas, banheiro simples, vidros selados, A/C e Wi-Fi</t>
  </si>
  <si>
    <t>Perfil Standard Class</t>
  </si>
  <si>
    <t>ROD 009</t>
  </si>
  <si>
    <t>New Mega Midi</t>
  </si>
  <si>
    <t>Perfil Rodov. Basic</t>
  </si>
  <si>
    <t>Rodoviàrio Basic</t>
  </si>
  <si>
    <t>F 2500</t>
  </si>
  <si>
    <t>Campione Invictus 1200</t>
  </si>
  <si>
    <t>BUS-006</t>
  </si>
  <si>
    <t>El Buss 320 L</t>
  </si>
  <si>
    <t>Perfil Cargo</t>
  </si>
  <si>
    <t xml:space="preserve"> R$ - </t>
  </si>
  <si>
    <t>Apache VIP V</t>
  </si>
  <si>
    <t>50 Poltronas de turismo Soft no serviço Convencional e 16 Poltronas Leito com apoio para as pernas no Serviço Leito, Serviço DD Convencional compartilhado, com Piso taraflex, letreiro eletrônico,  divisória de salão (total), bagageiros internos, sistema de som ambiente/vídeo/internet, Banheiro completo, frigobar, vidros selados inteirços, Ar Climatizado, Sistema Integrado de Segurança</t>
  </si>
  <si>
    <t>DD Semi-Leito</t>
  </si>
  <si>
    <t>Perfil DD Semi-Leito</t>
  </si>
  <si>
    <t>ROD 010</t>
  </si>
  <si>
    <t>ROD 011</t>
  </si>
  <si>
    <t>MCP-018</t>
  </si>
  <si>
    <t>MCP-019</t>
  </si>
  <si>
    <t>42 Poltronas Executivas no serviço Executivo e 16 Poltronas Leito com apoio para as pernas, Piso taraflex, letreiro eletrônico, painel eltrônico interno, divisória de salão (total), bagageiros internos, sistema de som ambiente/vídeo/internet, Banheiro Pressurizado, frigobar, bebedouro, cafeteria, microondas, suqueira, vidros selados inteirços, Ar Climatizado, Sistema Integrado de Segurança</t>
  </si>
  <si>
    <t>34 Poltronas Executivas no serviço Semi-Leito e 16 Poltronas Leito com apoio para as pernas, Piso taraflex, letreiro eletrônico, painel eltrônico interno, divisória de salão (total), bagageiros internos, sistema de som ambiente/vídeo/internet, Banheiro Pressurizado, frigobar, bebedouro, cafeteria, microondas, suqueira, vidros selados inteirços, Ar Climatizado, Sistema Integrado de Segurança</t>
  </si>
  <si>
    <t>K 280 IB 4x2 Urbano - Euro 6</t>
  </si>
  <si>
    <t>K 280 UB 4x2 Urbano - Euro 6</t>
  </si>
  <si>
    <t>K 320 IB 6x2 Urbano - Euro 6</t>
  </si>
  <si>
    <t>K 320 UA 6x2 Urbano - Euro 6</t>
  </si>
  <si>
    <t>K 320 IA 6x2 Urbano - Euro 6</t>
  </si>
  <si>
    <t>K 320 IB 4x2 Rodoviário - Euro 6</t>
  </si>
  <si>
    <t>K 370 IB 4x2 Rodoviário - Euro 6</t>
  </si>
  <si>
    <t>K 370 IB 6x2 Rodoviário - Euro 6</t>
  </si>
  <si>
    <t>K 450 IB 8x2 Rodoviário - Euro 6</t>
  </si>
  <si>
    <t>LO 916 - 163cv - BT6</t>
  </si>
  <si>
    <t>OF 1619 - 185cv - BT6</t>
  </si>
  <si>
    <t>OF 1721 L - 208cv - BT6</t>
  </si>
  <si>
    <t>OF 1726 L - 260cv - BT6</t>
  </si>
  <si>
    <t>O 500 M - 286cv - BT6</t>
  </si>
  <si>
    <t>O 500 U - 286cv - BT6</t>
  </si>
  <si>
    <t>O 500 MA - 381cv - BT6</t>
  </si>
  <si>
    <t>O 500 UA - 381cv - BT6</t>
  </si>
  <si>
    <t>O 500 MDA - 381cv - BT6</t>
  </si>
  <si>
    <t>O 500 UDA - 381cv - BT6</t>
  </si>
  <si>
    <t>Urbano - 16 ton.</t>
  </si>
  <si>
    <t>OF 1721 L - 208cv - BT6 - Intercity</t>
  </si>
  <si>
    <t>OF 1726 L - 260cv - BT6 - Intercity</t>
  </si>
  <si>
    <t>O 500 R - 310cv  - BT6</t>
  </si>
  <si>
    <t>O 500 RS - 381cv - BT6</t>
  </si>
  <si>
    <t>O 500 RSD - 381cv - BT6</t>
  </si>
  <si>
    <t>O 500 RSD - 449cv - BT6</t>
  </si>
  <si>
    <t>O 500 RSDD - 449cv - BT6</t>
  </si>
  <si>
    <t>NOTA FISCAL UNIFICADA DE RIO DAS PEDRAS
SECRETARIA DE NEGÓCIOS DA FAZENDA</t>
  </si>
  <si>
    <t>TIPOLOGIA</t>
  </si>
  <si>
    <t>VEÍCULO URBANO</t>
  </si>
  <si>
    <t>VEÍCULO RODOVIÁRIO</t>
  </si>
  <si>
    <t>Diversão - Áudio - ÍTEM 1</t>
  </si>
  <si>
    <t>Diversão - Áudio - ÍTEM 2</t>
  </si>
  <si>
    <t>Millennium V</t>
  </si>
  <si>
    <t>MCP-003</t>
  </si>
  <si>
    <r>
      <t xml:space="preserve">Qual a quantidade de veículos está adquirindo ?
</t>
    </r>
    <r>
      <rPr>
        <b/>
        <sz val="10"/>
        <color indexed="12"/>
        <rFont val="Trebuchet MS"/>
        <family val="2"/>
      </rPr>
      <t xml:space="preserve">(INFORME A QUANTIDADE)
</t>
    </r>
  </si>
  <si>
    <t>Millennium V Articulado</t>
  </si>
  <si>
    <t>Mini ônibus - 10 ton.</t>
  </si>
  <si>
    <t>10-190</t>
  </si>
  <si>
    <t>15-210</t>
  </si>
  <si>
    <t>IV004</t>
  </si>
  <si>
    <t>17-280</t>
  </si>
  <si>
    <t>17-280 Intercity</t>
  </si>
  <si>
    <t>Torino S</t>
  </si>
  <si>
    <t>Senior Urbano</t>
  </si>
  <si>
    <t>MCP-020</t>
  </si>
  <si>
    <t>Convencional - 15 ton.</t>
  </si>
  <si>
    <t>MB-003</t>
  </si>
  <si>
    <t>MB-004</t>
  </si>
  <si>
    <t>MB-005</t>
  </si>
  <si>
    <t>OF 1619 - 185cv - BT6 - Midibus</t>
  </si>
  <si>
    <t>MidiBus - 16 ton.</t>
  </si>
  <si>
    <t>MidiBus - 17 ton.</t>
  </si>
  <si>
    <t>MA 17.0 - MidiBus</t>
  </si>
  <si>
    <t>LO 916R - 163cv - BT6 - Rodov.</t>
  </si>
  <si>
    <t>K 230 IB 4x2 Urbano - Euro 6</t>
  </si>
  <si>
    <t>K 320 UB 6x2/2 Urbano - Euro 6</t>
  </si>
  <si>
    <t>SC-005</t>
  </si>
  <si>
    <t>SC-006</t>
  </si>
  <si>
    <t>18 320 SL</t>
  </si>
  <si>
    <t>9 180 S</t>
  </si>
  <si>
    <t>15 210 S - MidiBus</t>
  </si>
  <si>
    <t>15 210 S - V-Tronic - MidiBus</t>
  </si>
  <si>
    <t>15 210 S</t>
  </si>
  <si>
    <t>15 210 S -  V-Tronic</t>
  </si>
  <si>
    <t>17 230 S</t>
  </si>
  <si>
    <t>17 230 S - V-Tronic</t>
  </si>
  <si>
    <t>17 260 S</t>
  </si>
  <si>
    <t>17 260 S -  V-Tronic</t>
  </si>
  <si>
    <t>Convencional - 22 ton.</t>
  </si>
  <si>
    <t>15 210 S - Intercity</t>
  </si>
  <si>
    <t>15 210 S - V-Tronic - Intercity</t>
  </si>
  <si>
    <t>17 230 S - Intercity</t>
  </si>
  <si>
    <t>17 230 S - V-Tronic - Intercity</t>
  </si>
  <si>
    <t>17 260 S - Intercity</t>
  </si>
  <si>
    <t>17 260 S - V-Tronic - Intercity</t>
  </si>
  <si>
    <t>18 320 SH - Intercity</t>
  </si>
  <si>
    <t>18 320 SH - Rodoviário</t>
  </si>
  <si>
    <t>Rod. Pesado 4x2</t>
  </si>
  <si>
    <t>Rod. Pesado 6x2</t>
  </si>
  <si>
    <t>Rod. Extra Pesado 4x2</t>
  </si>
  <si>
    <t>TIPO DE 
VEÍCULO</t>
  </si>
  <si>
    <t>Diferencial</t>
  </si>
  <si>
    <t>MÊS</t>
  </si>
  <si>
    <t>ANO</t>
  </si>
  <si>
    <t>OPCIONAIS</t>
  </si>
  <si>
    <t>Data de 
Compra</t>
  </si>
  <si>
    <t>17-230</t>
  </si>
  <si>
    <t>4x2 - Euro VI</t>
  </si>
  <si>
    <t>4x2 - Midibus - Euro VI</t>
  </si>
  <si>
    <t>4x2 - Rodov - Euro VI</t>
  </si>
  <si>
    <t>4x2 - Intercity - Euro VI</t>
  </si>
  <si>
    <t>4X2 - Euro VI</t>
  </si>
  <si>
    <t xml:space="preserve">LO 916 </t>
  </si>
  <si>
    <t xml:space="preserve">OF 1619 </t>
  </si>
  <si>
    <t xml:space="preserve">OF 1721 L </t>
  </si>
  <si>
    <t xml:space="preserve">OF 1726 L </t>
  </si>
  <si>
    <t xml:space="preserve">O 500 M </t>
  </si>
  <si>
    <t xml:space="preserve">O 500 U </t>
  </si>
  <si>
    <t xml:space="preserve">O 500 MA </t>
  </si>
  <si>
    <t xml:space="preserve">O 500 UA </t>
  </si>
  <si>
    <t xml:space="preserve">O 500 MDA </t>
  </si>
  <si>
    <t xml:space="preserve">O 500 UDA </t>
  </si>
  <si>
    <t xml:space="preserve">O 500 R </t>
  </si>
  <si>
    <t xml:space="preserve">O 500 RS </t>
  </si>
  <si>
    <t xml:space="preserve">O 500 RSD </t>
  </si>
  <si>
    <t xml:space="preserve">O 500 RSDD </t>
  </si>
  <si>
    <t>MidiBus</t>
  </si>
  <si>
    <t>data</t>
  </si>
  <si>
    <t>dia</t>
  </si>
  <si>
    <t>periodo</t>
  </si>
  <si>
    <t>Jan 2025</t>
  </si>
  <si>
    <t>Fev 2025</t>
  </si>
  <si>
    <t>Mar 2025</t>
  </si>
  <si>
    <t>Abr 2025</t>
  </si>
  <si>
    <t>Mai 2025</t>
  </si>
  <si>
    <t>Jun 2025</t>
  </si>
  <si>
    <t>Jul 2025</t>
  </si>
  <si>
    <t>Ago 2025</t>
  </si>
  <si>
    <t>Set 2025</t>
  </si>
  <si>
    <t>Out 2025</t>
  </si>
  <si>
    <t>Nov 2025</t>
  </si>
  <si>
    <t>Dez 2025</t>
  </si>
  <si>
    <t>Jan 2026</t>
  </si>
  <si>
    <t>Fev 2026</t>
  </si>
  <si>
    <t>Mar 2026</t>
  </si>
  <si>
    <t>Abr 2026</t>
  </si>
  <si>
    <t>Mai 2026</t>
  </si>
  <si>
    <t>Jun 2026</t>
  </si>
  <si>
    <t>Jul 2026</t>
  </si>
  <si>
    <t>Ago 2026</t>
  </si>
  <si>
    <t>Set 2026</t>
  </si>
  <si>
    <t>Out 2026</t>
  </si>
  <si>
    <t>Nov 2026</t>
  </si>
  <si>
    <t>Dez 2026</t>
  </si>
  <si>
    <t>Jan 2027</t>
  </si>
  <si>
    <t>Fev 2027</t>
  </si>
  <si>
    <t>Mar 2027</t>
  </si>
  <si>
    <t>Abr 2027</t>
  </si>
  <si>
    <t>Mai 2027</t>
  </si>
  <si>
    <t>Jun 2027</t>
  </si>
  <si>
    <t>Jul 2027</t>
  </si>
  <si>
    <t>Ago 2027</t>
  </si>
  <si>
    <t>Set 2027</t>
  </si>
  <si>
    <t>Out 2027</t>
  </si>
  <si>
    <t>Nov 2027</t>
  </si>
  <si>
    <t>Dez 2027</t>
  </si>
  <si>
    <t>Jan 2028</t>
  </si>
  <si>
    <t>Fev 2028</t>
  </si>
  <si>
    <t>Mar 2028</t>
  </si>
  <si>
    <t>Abr 2028</t>
  </si>
  <si>
    <t>Mai 2028</t>
  </si>
  <si>
    <t>Jun 2028</t>
  </si>
  <si>
    <t>Jul 2028</t>
  </si>
  <si>
    <t>Ago 2028</t>
  </si>
  <si>
    <t>Set 2028</t>
  </si>
  <si>
    <t>Out 2028</t>
  </si>
  <si>
    <t>Nov 2028</t>
  </si>
  <si>
    <t>Dez 2028</t>
  </si>
  <si>
    <t>Jan 2029</t>
  </si>
  <si>
    <t>Fev 2029</t>
  </si>
  <si>
    <t>Mar 2029</t>
  </si>
  <si>
    <t>Abr 2029</t>
  </si>
  <si>
    <t>Mai 2029</t>
  </si>
  <si>
    <t>Jun 2029</t>
  </si>
  <si>
    <t>Jul 2029</t>
  </si>
  <si>
    <t>Ago 2029</t>
  </si>
  <si>
    <t>Set 2029</t>
  </si>
  <si>
    <t>Out 2029</t>
  </si>
  <si>
    <t>Nov 2029</t>
  </si>
  <si>
    <t>Dez 2029</t>
  </si>
  <si>
    <t>Jan 2030</t>
  </si>
  <si>
    <t>Fev 2030</t>
  </si>
  <si>
    <t>Mar 2030</t>
  </si>
  <si>
    <t>Abr 2030</t>
  </si>
  <si>
    <t>Mai 2030</t>
  </si>
  <si>
    <t>Jun 2030</t>
  </si>
  <si>
    <t>Jul 2030</t>
  </si>
  <si>
    <t>Ago 2030</t>
  </si>
  <si>
    <t>Set 2030</t>
  </si>
  <si>
    <t>Out 2030</t>
  </si>
  <si>
    <t>Nov 2030</t>
  </si>
  <si>
    <t>Dez 2030</t>
  </si>
  <si>
    <t>Ano</t>
  </si>
  <si>
    <t>K 280</t>
  </si>
  <si>
    <t>K 320</t>
  </si>
  <si>
    <t>K 370</t>
  </si>
  <si>
    <t>K 410</t>
  </si>
  <si>
    <t>K 450</t>
  </si>
  <si>
    <t>K 500</t>
  </si>
  <si>
    <t>9-180</t>
  </si>
  <si>
    <t>17-260</t>
  </si>
  <si>
    <t>22-260</t>
  </si>
  <si>
    <t>18-320</t>
  </si>
  <si>
    <t>,Revestimento de Polt. em Couro</t>
  </si>
  <si>
    <t>,Apoios de Pernas</t>
  </si>
  <si>
    <t>,Kit Manta e Travesseiro</t>
  </si>
  <si>
    <t>,Banco de Polipropileno</t>
  </si>
  <si>
    <t>,Banco de Polipropileno Estofado com Encosto</t>
  </si>
  <si>
    <t>,Poltronas Turismo Fixa (com pega mão)</t>
  </si>
  <si>
    <t>,Sistema de Som Ambiente</t>
  </si>
  <si>
    <t>,Sistema com Saídas Individuais</t>
  </si>
  <si>
    <t>,Sistema de Vídeo</t>
  </si>
  <si>
    <t>,Monitores de LCD 25” Pol.</t>
  </si>
  <si>
    <t>,Sistema com monitores individuais</t>
  </si>
  <si>
    <t>,Anjo da Guarda</t>
  </si>
  <si>
    <t>,Portas Finas (0,85m)</t>
  </si>
  <si>
    <t>,Portas Médias (1,00m)</t>
  </si>
  <si>
    <t>,Portas Largas (1,20m)</t>
  </si>
  <si>
    <t>Poltronas URBANAS</t>
  </si>
  <si>
    <t>,Balaustres Metálicos</t>
  </si>
  <si>
    <t>,Balaustres Metálicos encapados</t>
  </si>
  <si>
    <t>,Parapeitos de Compensado</t>
  </si>
  <si>
    <t>,Parapeitos de Acrílico</t>
  </si>
  <si>
    <t>,Parapeitos de Vidro</t>
  </si>
  <si>
    <t>,Piso de Alumínio</t>
  </si>
  <si>
    <t>,Piso Emborrachado</t>
  </si>
  <si>
    <t>,Piso Taraflex</t>
  </si>
  <si>
    <t>,3ª Porta</t>
  </si>
  <si>
    <t>,Sistema APD</t>
  </si>
  <si>
    <t>,3ª Porta + Sistema APD</t>
  </si>
  <si>
    <t>,Letreiro Eletrônico</t>
  </si>
  <si>
    <t>,Letreiro Eletrônico (lateral)</t>
  </si>
  <si>
    <t>,Painel Eletrônico Interno Completo</t>
  </si>
  <si>
    <t>,Aquecimento de Água</t>
  </si>
  <si>
    <t>,Banheiro Completo</t>
  </si>
  <si>
    <t>,Banheiro Completo Pressurizado</t>
  </si>
  <si>
    <t>,Banheiro Simples</t>
  </si>
  <si>
    <t>,Bebedouro Refrigerado</t>
  </si>
  <si>
    <t>,Cafeteira</t>
  </si>
  <si>
    <t>,Frigobar</t>
  </si>
  <si>
    <t>,Microondas</t>
  </si>
  <si>
    <t>,Suqueira</t>
  </si>
  <si>
    <t>,Sistema Internet c/ Wi-Fi</t>
  </si>
  <si>
    <t>,Cama para o Motorista</t>
  </si>
  <si>
    <t>,Catraca 3 Pernas</t>
  </si>
  <si>
    <t>,Catraca 4 Pétalas</t>
  </si>
  <si>
    <t>,Cortinas</t>
  </si>
  <si>
    <t>,Divisória de Salão (metade)</t>
  </si>
  <si>
    <t>,Divisória de Salão (total)</t>
  </si>
  <si>
    <t>,Interfone</t>
  </si>
  <si>
    <t>,Mesa de Jogos</t>
  </si>
  <si>
    <t>,Poltronas de Rodomoça</t>
  </si>
  <si>
    <t xml:space="preserve">,Porta Copos </t>
  </si>
  <si>
    <t>,Porta Lanches</t>
  </si>
  <si>
    <t>,Retrovisores Elétricos</t>
  </si>
  <si>
    <t>,Sala de Estar</t>
  </si>
  <si>
    <t>,Tampas para os Bagageiros Internos</t>
  </si>
  <si>
    <t>,Travas Pneumáticas das Tampas</t>
  </si>
  <si>
    <t>,Vidros Lat. Comuns Escuros</t>
  </si>
  <si>
    <t>,Vidros Lat. Selados Escuros</t>
  </si>
  <si>
    <t>,Ar Condicionado</t>
  </si>
  <si>
    <t>,Ar Climatizado</t>
  </si>
  <si>
    <t>,Câmbio Automático - VOITH</t>
  </si>
  <si>
    <t>,Câmbio Automático - ZF</t>
  </si>
  <si>
    <t>,Câmbio Automático - ZF  -V-Tronic</t>
  </si>
  <si>
    <t>,Sistema Integrado de Segurança</t>
  </si>
  <si>
    <t>,KIT TRÓLEBUS VEÍCULOS PADRON</t>
  </si>
  <si>
    <t>,Poltronas Turismo Reclinável</t>
  </si>
  <si>
    <t>,Poltronas Super Soft</t>
  </si>
  <si>
    <t>,Poltronas Executivas</t>
  </si>
  <si>
    <t>,Poltronas Semi Leito</t>
  </si>
  <si>
    <t>,Poltronas Leito Cama</t>
  </si>
  <si>
    <t>Rodov. Leve</t>
  </si>
  <si>
    <t>Rodov. Médio</t>
  </si>
  <si>
    <t>Rodov. Pesado</t>
  </si>
  <si>
    <t>Rodov. Extra Pesado</t>
  </si>
  <si>
    <t>9 180 S - Rodov.</t>
  </si>
  <si>
    <t>22 260 S</t>
  </si>
  <si>
    <t>Micro-Ônibus Rodoviário</t>
  </si>
  <si>
    <t>LO - 163 cv - BlueTech 6</t>
  </si>
  <si>
    <t>OF - 185 cv - BlueTech 6</t>
  </si>
  <si>
    <t>OF - 208 cv - BlueTech 6</t>
  </si>
  <si>
    <t>OF - 260 cv - BlueTech 6</t>
  </si>
  <si>
    <t>M - 286 cv - BlueTech 6</t>
  </si>
  <si>
    <t>U - 286 cv - BlueTech 6</t>
  </si>
  <si>
    <t>MA - 381 cv - BlueTech 6</t>
  </si>
  <si>
    <t>UA - 381 cv - BlueTech 6</t>
  </si>
  <si>
    <t>MDA - 381 cv - BlueTech 6</t>
  </si>
  <si>
    <t>UDA - 381 cv - BlueTech 6</t>
  </si>
  <si>
    <t>R - 310 cv - BlueTech 6</t>
  </si>
  <si>
    <t>RS - 381 cv - BlueTech 6</t>
  </si>
  <si>
    <t>RSD - 381 cv - BlueTech 6</t>
  </si>
  <si>
    <t>RSD - 449 cv - BlueTech 6</t>
  </si>
  <si>
    <t>RSDD - 449 cv - BlueTech 6</t>
  </si>
  <si>
    <t>OF 1619 - Midibus</t>
  </si>
  <si>
    <t xml:space="preserve">LO 916 - Rodov </t>
  </si>
  <si>
    <t>OF 1721 L - Intercity</t>
  </si>
  <si>
    <t>OF 1726 L - Intercity</t>
  </si>
  <si>
    <t>15-210 - Midibus</t>
  </si>
  <si>
    <t>9-180 - Rodov</t>
  </si>
  <si>
    <t>15-210 - Intercity</t>
  </si>
  <si>
    <t>17-230 - Intercity</t>
  </si>
  <si>
    <t>17-260 - Intercity</t>
  </si>
  <si>
    <t>18-320 - Intercity</t>
  </si>
  <si>
    <t>17-280 - Intercity</t>
  </si>
  <si>
    <t>VALOR de AQUISIÇÃO</t>
  </si>
  <si>
    <t>B320R</t>
  </si>
  <si>
    <t>B320R - LE - Urbano</t>
  </si>
  <si>
    <t>B320R - Urbano</t>
  </si>
  <si>
    <t>B380R</t>
  </si>
  <si>
    <t>B420R</t>
  </si>
  <si>
    <t>B460R</t>
  </si>
  <si>
    <t>B510R</t>
  </si>
  <si>
    <t>4x2 - Euro 6</t>
  </si>
  <si>
    <t>6x2 - Euro 6</t>
  </si>
  <si>
    <t>8x2 - Euro 6</t>
  </si>
  <si>
    <t>4X2 - Euro 6</t>
  </si>
  <si>
    <t>6X2 - Euro 6</t>
  </si>
  <si>
    <t>IB - 4x2 - Urbano - Euro VI</t>
  </si>
  <si>
    <t>UB - 4x2 - Urbano - Euro VI</t>
  </si>
  <si>
    <t>IB - 6x2 - Urbano - Euro VI</t>
  </si>
  <si>
    <t>UB - 6x2/2 - Urbano - Euro VI</t>
  </si>
  <si>
    <t>UA - 6x2 - Urbano - Euro VI</t>
  </si>
  <si>
    <t>IA - 6x2 - Urbano - Euro VI</t>
  </si>
  <si>
    <t>IB - 4x2 - Rodoviário - Euro VI</t>
  </si>
  <si>
    <t>IB - 6x2 - Rodoviário - Euro VI</t>
  </si>
  <si>
    <t>IB - 8x2 - Rodoviário - Euro VI</t>
  </si>
  <si>
    <t>S - Euro VI</t>
  </si>
  <si>
    <t>S - V-Tronic - Euro VI</t>
  </si>
  <si>
    <t>SH - Euro VI</t>
  </si>
  <si>
    <t>Rodoviário - Euro VI</t>
  </si>
  <si>
    <t>SL - Euro VI</t>
  </si>
  <si>
    <t>MCP-021</t>
  </si>
  <si>
    <t>MCP-022</t>
  </si>
  <si>
    <t>Senior G8</t>
  </si>
  <si>
    <t>Ideale 800</t>
  </si>
  <si>
    <t>Viale Express Articulado</t>
  </si>
  <si>
    <t>Torino S - Padron</t>
  </si>
  <si>
    <t>BUS-007</t>
  </si>
  <si>
    <t>El Buss FT</t>
  </si>
  <si>
    <t>BUS-008</t>
  </si>
  <si>
    <t>BUS-009</t>
  </si>
  <si>
    <t>BUS-010</t>
  </si>
  <si>
    <t>Vissta Buss 345 NB1</t>
  </si>
  <si>
    <t>Vissta Buss 365 NB1</t>
  </si>
  <si>
    <t>Panorâmico DD NB1</t>
  </si>
  <si>
    <t>Irizar I6S Efficient</t>
  </si>
  <si>
    <t>Campione Invictus HD</t>
  </si>
  <si>
    <t>InterCity Traseiro - 17 ton.</t>
  </si>
  <si>
    <t>O 500 M - 286cv - BT6 - Intercity</t>
  </si>
  <si>
    <t>VW001</t>
  </si>
  <si>
    <t>VW005</t>
  </si>
  <si>
    <t>VW014</t>
  </si>
  <si>
    <t>B320 R - 4x2 - Urbano</t>
  </si>
  <si>
    <t>B320 R LE - 4x2 - Urbano</t>
  </si>
  <si>
    <t>B320 R 4x2 - Euro 6 - Rod.</t>
  </si>
  <si>
    <t>B380 R 4x2 - Euro 6 - Rod.</t>
  </si>
  <si>
    <t>B420 R 4x2 - Euro 6 - Rod.</t>
  </si>
  <si>
    <t>B420 R 6x2 - Euro 6 - Rod.</t>
  </si>
  <si>
    <t>B460 R 4x2 - Euro 6 - Rod.</t>
  </si>
  <si>
    <t>B460 R 6x2 - Euro 6 - Rod.</t>
  </si>
  <si>
    <t>B460 R 8x2 - Euro 6 - Rod.</t>
  </si>
  <si>
    <t>B510 R 4X2 - Euro 6 - Rod.</t>
  </si>
  <si>
    <t>B510 R 6X2 - Euro 6 - Rod.</t>
  </si>
  <si>
    <t>B510 R 8x2 - Euro 6 - Rod.</t>
  </si>
  <si>
    <t>K 410 IB 6x2 Rodoviário - Euro 6</t>
  </si>
  <si>
    <t>K 500 IB 8x2 Rodoviário - Euro 6</t>
  </si>
  <si>
    <t>VV018</t>
  </si>
  <si>
    <t>O 500 M - Intercity</t>
  </si>
  <si>
    <r>
      <t xml:space="preserve">AS DEFINIÇÕES AO LADO 
PASSAM A SER AS 
UTILIZADAS NOS 
PERFIS DOS ATUAIS 
VEÍCULOS DE 
RIO DAS PEDRAS.
INÍCIO DAS DEFINIÇÕES
</t>
    </r>
    <r>
      <rPr>
        <b/>
        <sz val="18"/>
        <color indexed="10"/>
        <rFont val="Trebuchet MS"/>
        <family val="2"/>
      </rPr>
      <t>OUTUBRO DE 2023</t>
    </r>
    <r>
      <rPr>
        <sz val="18"/>
        <color indexed="56"/>
        <rFont val="Trebuchet MS"/>
        <family val="2"/>
      </rPr>
      <t xml:space="preserve">
ATUALIZAÇÃO EM 09/11/25
Criado Perfil Detran para facilitar emplacamento.</t>
    </r>
  </si>
  <si>
    <t>Viaggio 900 New G7</t>
  </si>
  <si>
    <t>Viaggio 1050 New G7</t>
  </si>
  <si>
    <t>Paradiso 1050 New G7</t>
  </si>
  <si>
    <t>Paradiso 1200 New G7</t>
  </si>
  <si>
    <t>Paradiso 1350 New G7</t>
  </si>
  <si>
    <t>Paradiso 1600 LD New G7</t>
  </si>
  <si>
    <t>Paradiso 1800 DD New G7</t>
  </si>
  <si>
    <t>Viaggio 800 G8</t>
  </si>
  <si>
    <t>Viaggio 900 G8</t>
  </si>
  <si>
    <t>Viaggio 1050 G8</t>
  </si>
  <si>
    <t>Paradiso 1050 G8</t>
  </si>
  <si>
    <t>Paradiso 1200 G8</t>
  </si>
  <si>
    <t>Paradiso 1350 G8</t>
  </si>
  <si>
    <t>Paradiso 1600 LD G8</t>
  </si>
  <si>
    <t xml:space="preserve">Paradiso 1800 DD G8 </t>
  </si>
  <si>
    <t>EMPRESA</t>
  </si>
  <si>
    <t>Transportes UNIÃO</t>
  </si>
  <si>
    <t>Transportes SANTO ANDRÉ</t>
  </si>
  <si>
    <t>Expresso TANGUÁ</t>
  </si>
  <si>
    <t>Transportes IPANEMA</t>
  </si>
  <si>
    <t>Rodoviário EXPRESSO</t>
  </si>
  <si>
    <t>NOVA RIO Transportes</t>
  </si>
  <si>
    <t>Expresso CAMBARÁ</t>
  </si>
  <si>
    <t>Auto Viação EDUCANDÁRIO</t>
  </si>
  <si>
    <t>NAPOLES Transportes</t>
  </si>
  <si>
    <t>NST - Transportes</t>
  </si>
  <si>
    <t>Transp. Coletivos ITAPUÃ</t>
  </si>
  <si>
    <t>TRANSCOL Viação</t>
  </si>
  <si>
    <t>Coletivo MIRABUSS</t>
  </si>
  <si>
    <t>Viação VALE DO SOL</t>
  </si>
  <si>
    <t>Auto DIESEL Ltda</t>
  </si>
  <si>
    <t>TRANSCOLETUR</t>
  </si>
  <si>
    <t>Viação RECORD</t>
  </si>
  <si>
    <t>Expresso TRANSLUXO</t>
  </si>
  <si>
    <t>Auto Viação NATIVIDADE</t>
  </si>
  <si>
    <t>Viação Tupi Ltda</t>
  </si>
  <si>
    <t>EMITUR Turismo</t>
  </si>
  <si>
    <t>IMPERIAL Viação</t>
  </si>
  <si>
    <t>Auto Ônibus BARONESA</t>
  </si>
  <si>
    <t>METROPOLE Viação Urbana</t>
  </si>
  <si>
    <t>NOVA CIDADE Transportes</t>
  </si>
  <si>
    <t>TUPÃ Viação</t>
  </si>
  <si>
    <t>PACIFICA Transportes</t>
  </si>
  <si>
    <t>PANORAMA Transportes</t>
  </si>
  <si>
    <t>CONCÓRDIA Transportes</t>
  </si>
  <si>
    <t>BELA VISTA Transportes</t>
  </si>
  <si>
    <t>QUALITY Transportes</t>
  </si>
  <si>
    <t>VIA RIO Transportes</t>
  </si>
  <si>
    <t>VIA CARIOCA Transportes</t>
  </si>
  <si>
    <t>VIA SUL Transportes</t>
  </si>
  <si>
    <t>VIA NORTE Transportes</t>
  </si>
  <si>
    <t>Expresso RIO DE JANEIRO</t>
  </si>
  <si>
    <t>SERTÃO MINEIRA Transportes</t>
  </si>
  <si>
    <t>AO PENHA SÃO MIGUEL</t>
  </si>
  <si>
    <t>AV BRASIL LUXO</t>
  </si>
  <si>
    <t>CONSÓRCIO AUTOBUSS</t>
  </si>
  <si>
    <t>GRUPO</t>
  </si>
  <si>
    <t>OUTROS</t>
  </si>
  <si>
    <t>AMIGOS_UNIDOS</t>
  </si>
  <si>
    <t>RECORD_Participações</t>
  </si>
  <si>
    <t>RS_GROUP</t>
  </si>
  <si>
    <t>VIAS_HOLDING</t>
  </si>
  <si>
    <t>RÉBES_HOLDING</t>
  </si>
  <si>
    <t>Válido a partir de 15 de Fevereiro de 2026 - Vs. 2026-3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</si>
</sst>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5" formatCode="&quot; R$ &quot;* #,##0.00\ ;&quot; R$ &quot;* \(#,##0.00\);&quot; R$ &quot;* \-#\ ;@\ "/>
    <numFmt numFmtId="166" formatCode="0\ ;\(0\)"/>
    <numFmt numFmtId="167" formatCode="00"/>
    <numFmt numFmtId="168" formatCode="0.0\ ;\(0.0\)"/>
    <numFmt numFmtId="169" formatCode="&quot;R$ &quot;#,##0.00"/>
    <numFmt numFmtId="170" formatCode="* #,##0.00\ ;\-* #,##0.00\ ;* \-#\ ;@\ "/>
    <numFmt numFmtId="171" formatCode="&quot; R$&quot;* #,##0.00\ ;&quot; R$&quot;* \(#,##0.00\);&quot; R$&quot;* \-#\ ;@\ "/>
    <numFmt numFmtId="172" formatCode="&quot; R$ &quot;* #,##0.00\ ;&quot;-R$ &quot;* #,##0.00\ ;&quot; R$ &quot;* \-#\ ;@\ "/>
    <numFmt numFmtId="173" formatCode="[$R$ -416]* #,##0.00\ ;[$R$ -416]* \-#,##0.00\ ;[$R$ -416]* \-#\ ;@\ "/>
    <numFmt numFmtId="174" formatCode="0000"/>
    <numFmt numFmtId="175" formatCode="_(&quot;R$ &quot;* #,##0.00_);_(&quot;R$ &quot;* \(#,##0.00\);_(&quot;R$ &quot;* &quot;-&quot;??_);_(@_)"/>
    <numFmt numFmtId="176" formatCode="d/m/yy;@"/>
    <numFmt numFmtId="177" formatCode="dddd"/>
    <numFmt numFmtId="178" formatCode="&quot;R$&quot;\ #,##0.00"/>
  </numFmts>
  <fonts count="116" x14ac:knownFonts="1">
    <font>
      <sz val="11"/>
      <name val="Trebuchet MS"/>
    </font>
    <font>
      <sz val="10"/>
      <color indexed="9"/>
      <name val="Trebuchet MS"/>
      <family val="2"/>
    </font>
    <font>
      <b/>
      <sz val="10"/>
      <color indexed="8"/>
      <name val="Trebuchet MS"/>
      <family val="2"/>
    </font>
    <font>
      <sz val="10"/>
      <color indexed="37"/>
      <name val="Trebuchet MS"/>
      <family val="2"/>
    </font>
    <font>
      <b/>
      <sz val="10"/>
      <color indexed="9"/>
      <name val="Trebuchet MS"/>
      <family val="2"/>
    </font>
    <font>
      <i/>
      <sz val="10"/>
      <color indexed="23"/>
      <name val="Trebuchet MS"/>
      <family val="2"/>
    </font>
    <font>
      <sz val="10"/>
      <color indexed="38"/>
      <name val="Trebuchet MS"/>
      <family val="2"/>
    </font>
    <font>
      <sz val="18"/>
      <color indexed="8"/>
      <name val="Trebuchet MS"/>
      <family val="2"/>
    </font>
    <font>
      <sz val="12"/>
      <color indexed="8"/>
      <name val="Trebuchet MS"/>
      <family val="2"/>
    </font>
    <font>
      <b/>
      <sz val="24"/>
      <color indexed="8"/>
      <name val="Trebuchet MS"/>
      <family val="2"/>
    </font>
    <font>
      <sz val="10"/>
      <color indexed="25"/>
      <name val="Trebuchet MS"/>
      <family val="2"/>
    </font>
    <font>
      <sz val="10"/>
      <color indexed="63"/>
      <name val="Trebuchet MS"/>
      <family val="2"/>
    </font>
    <font>
      <b/>
      <sz val="12"/>
      <name val="Tahoma"/>
      <family val="2"/>
    </font>
    <font>
      <sz val="18"/>
      <color indexed="56"/>
      <name val="Trebuchet MS"/>
      <family val="2"/>
    </font>
    <font>
      <b/>
      <sz val="18"/>
      <color indexed="10"/>
      <name val="Trebuchet MS"/>
      <family val="2"/>
    </font>
    <font>
      <b/>
      <sz val="12"/>
      <color indexed="8"/>
      <name val="Tahoma"/>
      <family val="2"/>
    </font>
    <font>
      <sz val="10"/>
      <name val="Trebuchet MS"/>
      <family val="2"/>
    </font>
    <font>
      <sz val="10"/>
      <color indexed="11"/>
      <name val="Trebuchet MS"/>
      <family val="2"/>
    </font>
    <font>
      <b/>
      <sz val="10"/>
      <name val="Trebuchet MS"/>
      <family val="2"/>
    </font>
    <font>
      <sz val="10"/>
      <color indexed="9"/>
      <name val="Trebuchet MS"/>
      <family val="2"/>
    </font>
    <font>
      <b/>
      <sz val="10"/>
      <color indexed="12"/>
      <name val="Trebuchet MS"/>
      <family val="2"/>
    </font>
    <font>
      <u/>
      <sz val="11"/>
      <color indexed="12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b/>
      <sz val="10"/>
      <color indexed="8"/>
      <name val="Trebuchet MS"/>
      <family val="2"/>
    </font>
    <font>
      <b/>
      <i/>
      <sz val="10"/>
      <color indexed="8"/>
      <name val="Trebuchet MS"/>
      <family val="2"/>
    </font>
    <font>
      <b/>
      <i/>
      <sz val="8"/>
      <color indexed="8"/>
      <name val="Trebuchet MS"/>
      <family val="2"/>
    </font>
    <font>
      <sz val="10"/>
      <color indexed="10"/>
      <name val="Trebuchet MS"/>
      <family val="2"/>
    </font>
    <font>
      <sz val="10"/>
      <color indexed="8"/>
      <name val="Trebuchet MS"/>
      <family val="2"/>
    </font>
    <font>
      <b/>
      <sz val="9"/>
      <color indexed="51"/>
      <name val="Trebuchet MS"/>
      <family val="2"/>
    </font>
    <font>
      <b/>
      <i/>
      <sz val="10"/>
      <color indexed="41"/>
      <name val="Trebuchet MS"/>
      <family val="2"/>
    </font>
    <font>
      <b/>
      <i/>
      <sz val="10"/>
      <color indexed="11"/>
      <name val="Trebuchet MS"/>
      <family val="2"/>
    </font>
    <font>
      <b/>
      <sz val="9"/>
      <color indexed="13"/>
      <name val="Trebuchet MS"/>
      <family val="2"/>
    </font>
    <font>
      <b/>
      <sz val="12"/>
      <color indexed="51"/>
      <name val="Trebuchet MS"/>
      <family val="2"/>
    </font>
    <font>
      <sz val="10"/>
      <color indexed="41"/>
      <name val="Trebuchet MS"/>
      <family val="2"/>
    </font>
    <font>
      <b/>
      <sz val="10"/>
      <color indexed="43"/>
      <name val="Trebuchet MS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Tahoma"/>
      <family val="2"/>
    </font>
    <font>
      <sz val="11"/>
      <name val="Tahoma"/>
      <family val="2"/>
    </font>
    <font>
      <sz val="11"/>
      <color indexed="8"/>
      <name val="Tahoma"/>
      <family val="2"/>
    </font>
    <font>
      <sz val="11"/>
      <color indexed="16"/>
      <name val="Tahoma"/>
      <family val="2"/>
    </font>
    <font>
      <b/>
      <sz val="20"/>
      <name val="Tahoma"/>
      <family val="2"/>
    </font>
    <font>
      <b/>
      <sz val="16"/>
      <name val="Tahoma"/>
      <family val="2"/>
    </font>
    <font>
      <b/>
      <sz val="13"/>
      <color indexed="12"/>
      <name val="Leelawadee"/>
      <family val="2"/>
    </font>
    <font>
      <b/>
      <sz val="13"/>
      <color indexed="10"/>
      <name val="Leelawadee"/>
      <family val="2"/>
    </font>
    <font>
      <sz val="12"/>
      <name val="Tahoma"/>
      <family val="2"/>
    </font>
    <font>
      <sz val="11"/>
      <color indexed="12"/>
      <name val="Trebuchet MS"/>
      <family val="2"/>
    </font>
    <font>
      <b/>
      <sz val="11"/>
      <name val="Trebuchet MS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sz val="10"/>
      <color indexed="59"/>
      <name val="Trebuchet MS"/>
      <family val="2"/>
    </font>
    <font>
      <b/>
      <sz val="10"/>
      <color indexed="59"/>
      <name val="Tahoma"/>
      <family val="2"/>
    </font>
    <font>
      <b/>
      <sz val="10"/>
      <color indexed="12"/>
      <name val="Tahoma"/>
      <family val="2"/>
    </font>
    <font>
      <b/>
      <sz val="10"/>
      <color indexed="8"/>
      <name val="Tahoma"/>
      <family val="2"/>
    </font>
    <font>
      <sz val="11"/>
      <name val="Trebuchet MS"/>
      <family val="2"/>
    </font>
    <font>
      <b/>
      <sz val="10"/>
      <color indexed="48"/>
      <name val="Tahoma"/>
      <family val="2"/>
    </font>
    <font>
      <sz val="10"/>
      <name val="Arial"/>
      <family val="2"/>
    </font>
    <font>
      <b/>
      <sz val="12"/>
      <name val="Trebuchet MS"/>
      <family val="2"/>
    </font>
    <font>
      <b/>
      <sz val="10"/>
      <color indexed="9"/>
      <name val="Trebuchet MS"/>
      <family val="2"/>
    </font>
    <font>
      <sz val="11"/>
      <name val="Trebuchet MS"/>
      <family val="2"/>
    </font>
    <font>
      <b/>
      <sz val="10"/>
      <color theme="1"/>
      <name val="Trebuchet MS"/>
      <family val="2"/>
    </font>
    <font>
      <b/>
      <sz val="10"/>
      <color rgb="FFFFFF00"/>
      <name val="Trebuchet MS"/>
      <family val="2"/>
    </font>
    <font>
      <sz val="8"/>
      <color rgb="FFFFC000"/>
      <name val="Tahoma"/>
      <family val="2"/>
    </font>
    <font>
      <sz val="7"/>
      <color rgb="FFFFC000"/>
      <name val="Tahoma"/>
      <family val="2"/>
    </font>
    <font>
      <sz val="10"/>
      <color rgb="FFC80000"/>
      <name val="Trebuchet MS"/>
      <family val="2"/>
    </font>
    <font>
      <sz val="10"/>
      <color rgb="FFC80000"/>
      <name val="Calibri"/>
      <family val="2"/>
    </font>
    <font>
      <b/>
      <sz val="10"/>
      <color theme="2"/>
      <name val="Trebuchet MS"/>
      <family val="2"/>
    </font>
    <font>
      <b/>
      <sz val="18"/>
      <name val="Trebuchet MS"/>
      <family val="2"/>
    </font>
    <font>
      <b/>
      <sz val="16"/>
      <name val="Trebuchet MS"/>
      <family val="2"/>
    </font>
    <font>
      <sz val="10"/>
      <color theme="2"/>
      <name val="Trebuchet MS"/>
      <family val="2"/>
    </font>
    <font>
      <b/>
      <i/>
      <sz val="10"/>
      <color theme="2"/>
      <name val="Trebuchet MS"/>
      <family val="2"/>
    </font>
    <font>
      <sz val="10"/>
      <color rgb="FFFFFF00"/>
      <name val="Tahoma"/>
      <family val="2"/>
    </font>
    <font>
      <sz val="11"/>
      <color rgb="FFFFFF00"/>
      <name val="Trebuchet MS"/>
      <family val="2"/>
    </font>
    <font>
      <sz val="11"/>
      <color rgb="FFFFFF00"/>
      <name val="Tahoma"/>
      <family val="2"/>
    </font>
    <font>
      <b/>
      <i/>
      <sz val="10"/>
      <color rgb="FFFFFF00"/>
      <name val="Arial"/>
      <family val="2"/>
    </font>
    <font>
      <sz val="8"/>
      <color rgb="FFFFFF00"/>
      <name val="Tahoma"/>
      <family val="2"/>
    </font>
    <font>
      <sz val="7"/>
      <color rgb="FFFFFF00"/>
      <name val="Tahoma"/>
      <family val="2"/>
    </font>
    <font>
      <b/>
      <sz val="11"/>
      <color indexed="45"/>
      <name val="Leelawadee"/>
      <family val="2"/>
    </font>
    <font>
      <sz val="10"/>
      <color theme="1"/>
      <name val="Trebuchet MS"/>
      <family val="2"/>
    </font>
    <font>
      <sz val="10"/>
      <color theme="1"/>
      <name val="Calibri"/>
      <family val="2"/>
    </font>
    <font>
      <b/>
      <i/>
      <sz val="11"/>
      <name val="Trebuchet MS"/>
      <family val="2"/>
    </font>
    <font>
      <b/>
      <i/>
      <sz val="11"/>
      <color indexed="8"/>
      <name val="Trebuchet MS"/>
      <family val="2"/>
    </font>
    <font>
      <b/>
      <sz val="10"/>
      <color indexed="10"/>
      <name val="Trebuchet MS"/>
      <family val="2"/>
    </font>
    <font>
      <b/>
      <sz val="15"/>
      <color indexed="12"/>
      <name val="Trebuchet MS"/>
      <family val="2"/>
    </font>
    <font>
      <b/>
      <sz val="14"/>
      <color indexed="12"/>
      <name val="Calibri"/>
      <family val="2"/>
    </font>
    <font>
      <b/>
      <sz val="13"/>
      <name val="Trebuchet MS"/>
      <family val="2"/>
    </font>
    <font>
      <b/>
      <sz val="13"/>
      <color indexed="8"/>
      <name val="Trebuchet MS"/>
      <family val="2"/>
    </font>
    <font>
      <sz val="15"/>
      <color indexed="10"/>
      <name val="Trebuchet MS"/>
      <family val="2"/>
    </font>
    <font>
      <b/>
      <i/>
      <sz val="36"/>
      <color indexed="51"/>
      <name val="Trebuchet MS"/>
      <family val="2"/>
    </font>
    <font>
      <b/>
      <i/>
      <sz val="10"/>
      <color indexed="51"/>
      <name val="Trebuchet MS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Tahoma"/>
      <family val="2"/>
    </font>
    <font>
      <sz val="11"/>
      <color theme="2"/>
      <name val="Tahoma"/>
      <family val="2"/>
    </font>
    <font>
      <b/>
      <i/>
      <sz val="40"/>
      <color rgb="FFFFFF0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theme="1" tint="0.249977111117893"/>
      <name val="Tahoma"/>
      <family val="2"/>
    </font>
    <font>
      <sz val="11"/>
      <color theme="1" tint="0.249977111117893"/>
      <name val="Tahoma"/>
      <family val="2"/>
    </font>
    <font>
      <b/>
      <sz val="11"/>
      <color theme="1"/>
      <name val="Trebuchet MS"/>
      <family val="2"/>
    </font>
    <font>
      <b/>
      <sz val="10"/>
      <color theme="1"/>
      <name val="Tahoma"/>
      <family val="2"/>
    </font>
    <font>
      <i/>
      <sz val="9"/>
      <name val="Trebuchet MS"/>
      <family val="2"/>
    </font>
    <font>
      <i/>
      <sz val="8"/>
      <name val="Trebuchet MS"/>
      <family val="2"/>
    </font>
    <font>
      <i/>
      <sz val="9"/>
      <color indexed="9"/>
      <name val="Trebuchet MS"/>
      <family val="2"/>
    </font>
    <font>
      <i/>
      <sz val="8"/>
      <color theme="1"/>
      <name val="Trebuchet MS"/>
      <family val="2"/>
    </font>
    <font>
      <i/>
      <sz val="9"/>
      <color theme="1"/>
      <name val="Trebuchet MS"/>
      <family val="2"/>
    </font>
    <font>
      <i/>
      <sz val="8"/>
      <color rgb="FFFFFF00"/>
      <name val="Trebuchet MS"/>
      <family val="2"/>
    </font>
    <font>
      <sz val="10"/>
      <color theme="1" tint="0.14999847407452621"/>
      <name val="Tahoma"/>
      <family val="2"/>
    </font>
    <font>
      <b/>
      <i/>
      <sz val="14"/>
      <color rgb="FFFFFF00"/>
      <name val="Trebuchet MS"/>
      <family val="2"/>
    </font>
    <font>
      <b/>
      <sz val="11"/>
      <color theme="1"/>
      <name val="Arial Narrow"/>
      <family val="2"/>
    </font>
    <font>
      <b/>
      <sz val="10"/>
      <color indexed="43"/>
      <name val="Arial Narrow"/>
      <family val="2"/>
    </font>
    <font>
      <sz val="11"/>
      <color indexed="12"/>
      <name val="Arial Narrow"/>
      <family val="2"/>
    </font>
    <font>
      <i/>
      <sz val="16"/>
      <color theme="2"/>
      <name val="Trebuchet MS"/>
      <family val="2"/>
    </font>
    <font>
      <b/>
      <i/>
      <sz val="12"/>
      <color theme="6"/>
      <name val="Arial Narrow"/>
      <family val="2"/>
    </font>
  </fonts>
  <fills count="6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1"/>
      </patternFill>
    </fill>
    <fill>
      <patternFill patternType="solid">
        <fgColor indexed="22"/>
        <bgColor indexed="47"/>
      </patternFill>
    </fill>
    <fill>
      <patternFill patternType="solid">
        <fgColor indexed="37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56"/>
        <bgColor indexed="62"/>
      </patternFill>
    </fill>
    <fill>
      <patternFill patternType="solid">
        <fgColor indexed="9"/>
        <bgColor indexed="26"/>
      </patternFill>
    </fill>
    <fill>
      <patternFill patternType="solid">
        <fgColor indexed="63"/>
        <bgColor indexed="59"/>
      </patternFill>
    </fill>
    <fill>
      <patternFill patternType="solid">
        <fgColor indexed="51"/>
        <bgColor indexed="13"/>
      </patternFill>
    </fill>
    <fill>
      <patternFill patternType="solid">
        <fgColor indexed="16"/>
        <bgColor indexed="28"/>
      </patternFill>
    </fill>
    <fill>
      <patternFill patternType="solid">
        <fgColor indexed="13"/>
        <bgColor indexed="34"/>
      </patternFill>
    </fill>
    <fill>
      <patternFill patternType="solid">
        <fgColor indexed="60"/>
        <bgColor indexed="61"/>
      </patternFill>
    </fill>
    <fill>
      <patternFill patternType="solid">
        <fgColor indexed="41"/>
        <bgColor indexed="31"/>
      </patternFill>
    </fill>
    <fill>
      <patternFill patternType="solid">
        <fgColor indexed="20"/>
        <bgColor indexed="36"/>
      </patternFill>
    </fill>
    <fill>
      <patternFill patternType="solid">
        <fgColor indexed="12"/>
        <bgColor indexed="39"/>
      </patternFill>
    </fill>
    <fill>
      <patternFill patternType="solid">
        <fgColor indexed="27"/>
        <bgColor indexed="42"/>
      </patternFill>
    </fill>
    <fill>
      <patternFill patternType="solid">
        <fgColor indexed="49"/>
        <bgColor indexed="40"/>
      </patternFill>
    </fill>
    <fill>
      <patternFill patternType="solid">
        <fgColor indexed="21"/>
        <bgColor indexed="30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37"/>
      </patternFill>
    </fill>
    <fill>
      <patternFill patternType="solid">
        <fgColor indexed="46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18"/>
        <bgColor indexed="32"/>
      </patternFill>
    </fill>
    <fill>
      <patternFill patternType="solid">
        <fgColor indexed="5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28"/>
      </patternFill>
    </fill>
    <fill>
      <patternFill patternType="solid">
        <fgColor theme="1" tint="0.14999847407452621"/>
        <bgColor indexed="34"/>
      </patternFill>
    </fill>
    <fill>
      <patternFill patternType="solid">
        <fgColor theme="8" tint="0.59999389629810485"/>
        <bgColor indexed="40"/>
      </patternFill>
    </fill>
    <fill>
      <patternFill patternType="solid">
        <fgColor theme="1" tint="0.249977111117893"/>
        <bgColor indexed="55"/>
      </patternFill>
    </fill>
    <fill>
      <patternFill patternType="solid">
        <fgColor rgb="FF002060"/>
        <bgColor indexed="39"/>
      </patternFill>
    </fill>
    <fill>
      <patternFill patternType="solid">
        <fgColor theme="0"/>
        <bgColor indexed="62"/>
      </patternFill>
    </fill>
    <fill>
      <patternFill patternType="solid">
        <fgColor theme="0" tint="-0.14999847407452621"/>
        <bgColor indexed="62"/>
      </patternFill>
    </fill>
    <fill>
      <patternFill patternType="solid">
        <fgColor rgb="FF0000CC"/>
        <bgColor indexed="56"/>
      </patternFill>
    </fill>
    <fill>
      <patternFill patternType="solid">
        <fgColor rgb="FF002060"/>
        <bgColor indexed="56"/>
      </patternFill>
    </fill>
    <fill>
      <patternFill patternType="solid">
        <fgColor theme="1"/>
        <bgColor indexed="62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1" tint="0.249977111117893"/>
        <bgColor indexed="26"/>
      </patternFill>
    </fill>
    <fill>
      <patternFill patternType="solid">
        <fgColor theme="7" tint="-0.499984740745262"/>
        <bgColor indexed="59"/>
      </patternFill>
    </fill>
    <fill>
      <patternFill patternType="solid">
        <fgColor rgb="FF7030A0"/>
        <bgColor indexed="45"/>
      </patternFill>
    </fill>
    <fill>
      <patternFill patternType="solid">
        <fgColor rgb="FF002060"/>
        <bgColor indexed="40"/>
      </patternFill>
    </fill>
    <fill>
      <patternFill patternType="solid">
        <fgColor rgb="FF002060"/>
        <bgColor indexed="32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26"/>
      </patternFill>
    </fill>
    <fill>
      <patternFill patternType="solid">
        <fgColor rgb="FF0000FF"/>
        <bgColor indexed="32"/>
      </patternFill>
    </fill>
    <fill>
      <patternFill patternType="solid">
        <fgColor theme="6" tint="0.59999389629810485"/>
        <bgColor indexed="13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37"/>
      </patternFill>
    </fill>
    <fill>
      <patternFill patternType="solid">
        <fgColor theme="6" tint="0.59999389629810485"/>
        <bgColor indexed="52"/>
      </patternFill>
    </fill>
    <fill>
      <patternFill patternType="solid">
        <fgColor rgb="FF7030A0"/>
        <bgColor indexed="22"/>
      </patternFill>
    </fill>
    <fill>
      <patternFill patternType="solid">
        <fgColor theme="0" tint="-0.499984740745262"/>
        <bgColor indexed="26"/>
      </patternFill>
    </fill>
    <fill>
      <patternFill patternType="solid">
        <fgColor rgb="FF122B4A"/>
        <bgColor indexed="26"/>
      </patternFill>
    </fill>
    <fill>
      <patternFill patternType="solid">
        <fgColor rgb="FF280014"/>
        <bgColor indexed="62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14000A"/>
        <bgColor indexed="62"/>
      </patternFill>
    </fill>
    <fill>
      <patternFill patternType="solid">
        <fgColor rgb="FFA31D90"/>
        <bgColor indexed="26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5" fontId="61" fillId="0" borderId="0" applyFill="0" applyBorder="0" applyAlignment="0" applyProtection="0"/>
    <xf numFmtId="0" fontId="10" fillId="8" borderId="0" applyNumberFormat="0" applyBorder="0" applyAlignment="0" applyProtection="0"/>
    <xf numFmtId="0" fontId="11" fillId="8" borderId="1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5" fontId="56" fillId="0" borderId="0" applyFont="0" applyFill="0" applyBorder="0" applyAlignment="0" applyProtection="0"/>
  </cellStyleXfs>
  <cellXfs count="483">
    <xf numFmtId="0" fontId="0" fillId="0" borderId="0" xfId="0"/>
    <xf numFmtId="0" fontId="0" fillId="9" borderId="0" xfId="0" applyFill="1"/>
    <xf numFmtId="0" fontId="39" fillId="13" borderId="0" xfId="0" applyFont="1" applyFill="1" applyAlignment="1">
      <alignment vertical="center"/>
    </xf>
    <xf numFmtId="0" fontId="38" fillId="10" borderId="0" xfId="0" applyFont="1" applyFill="1" applyAlignment="1">
      <alignment vertical="center"/>
    </xf>
    <xf numFmtId="0" fontId="39" fillId="10" borderId="0" xfId="0" applyFont="1" applyFill="1" applyAlignment="1">
      <alignment vertical="center"/>
    </xf>
    <xf numFmtId="0" fontId="42" fillId="10" borderId="0" xfId="0" applyFont="1" applyFill="1" applyAlignment="1">
      <alignment vertical="center"/>
    </xf>
    <xf numFmtId="0" fontId="46" fillId="10" borderId="0" xfId="0" applyFont="1" applyFill="1" applyAlignment="1">
      <alignment vertical="top" wrapText="1"/>
    </xf>
    <xf numFmtId="0" fontId="47" fillId="15" borderId="0" xfId="0" applyFont="1" applyFill="1" applyAlignment="1">
      <alignment horizontal="center" vertical="center" wrapText="1"/>
    </xf>
    <xf numFmtId="167" fontId="47" fillId="15" borderId="0" xfId="0" applyNumberFormat="1" applyFont="1" applyFill="1" applyAlignment="1">
      <alignment horizontal="center" vertical="center" wrapText="1"/>
    </xf>
    <xf numFmtId="0" fontId="47" fillId="10" borderId="0" xfId="0" applyFont="1" applyFill="1" applyAlignment="1">
      <alignment horizontal="center" vertical="center" wrapText="1"/>
    </xf>
    <xf numFmtId="0" fontId="48" fillId="13" borderId="0" xfId="0" applyFont="1" applyFill="1" applyAlignment="1">
      <alignment horizontal="left"/>
    </xf>
    <xf numFmtId="0" fontId="24" fillId="13" borderId="0" xfId="0" applyFont="1" applyFill="1" applyAlignment="1">
      <alignment horizontal="left" vertical="center"/>
    </xf>
    <xf numFmtId="0" fontId="18" fillId="10" borderId="4" xfId="0" applyFont="1" applyFill="1" applyBorder="1" applyAlignment="1">
      <alignment horizontal="left"/>
    </xf>
    <xf numFmtId="0" fontId="24" fillId="10" borderId="4" xfId="0" applyFont="1" applyFill="1" applyBorder="1" applyAlignment="1">
      <alignment horizontal="left" vertical="center"/>
    </xf>
    <xf numFmtId="0" fontId="50" fillId="10" borderId="4" xfId="0" applyFont="1" applyFill="1" applyBorder="1" applyAlignment="1">
      <alignment horizontal="left" vertical="center"/>
    </xf>
    <xf numFmtId="0" fontId="48" fillId="16" borderId="4" xfId="0" applyFont="1" applyFill="1" applyBorder="1" applyAlignment="1">
      <alignment horizontal="left"/>
    </xf>
    <xf numFmtId="0" fontId="49" fillId="3" borderId="4" xfId="0" applyFont="1" applyFill="1" applyBorder="1" applyAlignment="1">
      <alignment horizontal="left" vertical="center"/>
    </xf>
    <xf numFmtId="165" fontId="51" fillId="10" borderId="4" xfId="0" applyNumberFormat="1" applyFont="1" applyFill="1" applyBorder="1" applyAlignment="1">
      <alignment horizontal="left" vertical="center"/>
    </xf>
    <xf numFmtId="0" fontId="50" fillId="16" borderId="4" xfId="0" applyFont="1" applyFill="1" applyBorder="1" applyAlignment="1">
      <alignment horizontal="left" vertical="center"/>
    </xf>
    <xf numFmtId="0" fontId="48" fillId="10" borderId="0" xfId="0" applyFont="1" applyFill="1" applyAlignment="1">
      <alignment horizontal="left"/>
    </xf>
    <xf numFmtId="0" fontId="24" fillId="10" borderId="0" xfId="0" applyFont="1" applyFill="1" applyAlignment="1">
      <alignment horizontal="left" vertical="center"/>
    </xf>
    <xf numFmtId="0" fontId="48" fillId="10" borderId="4" xfId="0" applyFont="1" applyFill="1" applyBorder="1" applyAlignment="1">
      <alignment horizontal="left"/>
    </xf>
    <xf numFmtId="0" fontId="28" fillId="17" borderId="0" xfId="0" applyFont="1" applyFill="1" applyAlignment="1">
      <alignment horizontal="left"/>
    </xf>
    <xf numFmtId="0" fontId="18" fillId="17" borderId="4" xfId="0" applyFont="1" applyFill="1" applyBorder="1" applyAlignment="1">
      <alignment horizontal="left"/>
    </xf>
    <xf numFmtId="0" fontId="24" fillId="17" borderId="4" xfId="0" applyFont="1" applyFill="1" applyBorder="1" applyAlignment="1">
      <alignment horizontal="left" vertical="center"/>
    </xf>
    <xf numFmtId="0" fontId="50" fillId="17" borderId="4" xfId="0" applyFont="1" applyFill="1" applyBorder="1" applyAlignment="1">
      <alignment horizontal="left" vertical="center"/>
    </xf>
    <xf numFmtId="0" fontId="49" fillId="18" borderId="10" xfId="0" applyFont="1" applyFill="1" applyBorder="1" applyAlignment="1">
      <alignment vertical="center"/>
    </xf>
    <xf numFmtId="0" fontId="52" fillId="19" borderId="4" xfId="0" applyFont="1" applyFill="1" applyBorder="1" applyAlignment="1">
      <alignment horizontal="left"/>
    </xf>
    <xf numFmtId="0" fontId="53" fillId="19" borderId="4" xfId="0" applyFont="1" applyFill="1" applyBorder="1" applyAlignment="1">
      <alignment horizontal="left" vertical="center"/>
    </xf>
    <xf numFmtId="0" fontId="53" fillId="19" borderId="4" xfId="0" applyFont="1" applyFill="1" applyBorder="1" applyAlignment="1">
      <alignment horizontal="left"/>
    </xf>
    <xf numFmtId="171" fontId="53" fillId="19" borderId="4" xfId="0" applyNumberFormat="1" applyFont="1" applyFill="1" applyBorder="1" applyAlignment="1">
      <alignment horizontal="left" vertical="center"/>
    </xf>
    <xf numFmtId="0" fontId="28" fillId="10" borderId="0" xfId="0" applyFont="1" applyFill="1" applyAlignment="1">
      <alignment horizontal="left"/>
    </xf>
    <xf numFmtId="170" fontId="28" fillId="17" borderId="0" xfId="0" applyNumberFormat="1" applyFont="1" applyFill="1" applyAlignment="1">
      <alignment horizontal="left"/>
    </xf>
    <xf numFmtId="172" fontId="28" fillId="17" borderId="0" xfId="0" applyNumberFormat="1" applyFont="1" applyFill="1" applyAlignment="1">
      <alignment horizontal="left"/>
    </xf>
    <xf numFmtId="0" fontId="28" fillId="17" borderId="4" xfId="0" applyFont="1" applyFill="1" applyBorder="1" applyAlignment="1">
      <alignment horizontal="left"/>
    </xf>
    <xf numFmtId="0" fontId="49" fillId="17" borderId="4" xfId="0" applyFont="1" applyFill="1" applyBorder="1" applyAlignment="1">
      <alignment horizontal="left" vertical="center"/>
    </xf>
    <xf numFmtId="0" fontId="50" fillId="17" borderId="4" xfId="0" applyFont="1" applyFill="1" applyBorder="1" applyAlignment="1">
      <alignment horizontal="left"/>
    </xf>
    <xf numFmtId="171" fontId="54" fillId="17" borderId="4" xfId="0" applyNumberFormat="1" applyFont="1" applyFill="1" applyBorder="1" applyAlignment="1">
      <alignment horizontal="left" vertical="center"/>
    </xf>
    <xf numFmtId="0" fontId="28" fillId="19" borderId="4" xfId="0" applyFont="1" applyFill="1" applyBorder="1" applyAlignment="1">
      <alignment horizontal="left"/>
    </xf>
    <xf numFmtId="0" fontId="55" fillId="19" borderId="4" xfId="0" applyFont="1" applyFill="1" applyBorder="1" applyAlignment="1">
      <alignment horizontal="left"/>
    </xf>
    <xf numFmtId="171" fontId="55" fillId="19" borderId="4" xfId="0" applyNumberFormat="1" applyFont="1" applyFill="1" applyBorder="1" applyAlignment="1">
      <alignment horizontal="left" vertical="center"/>
    </xf>
    <xf numFmtId="0" fontId="55" fillId="19" borderId="4" xfId="0" applyFont="1" applyFill="1" applyBorder="1" applyAlignment="1">
      <alignment horizontal="left" vertical="center"/>
    </xf>
    <xf numFmtId="0" fontId="18" fillId="17" borderId="0" xfId="0" applyFont="1" applyFill="1" applyAlignment="1">
      <alignment horizontal="left"/>
    </xf>
    <xf numFmtId="165" fontId="53" fillId="19" borderId="4" xfId="13" applyFont="1" applyFill="1" applyBorder="1" applyAlignment="1" applyProtection="1">
      <alignment horizontal="left" vertical="center"/>
    </xf>
    <xf numFmtId="0" fontId="0" fillId="12" borderId="0" xfId="0" applyFill="1"/>
    <xf numFmtId="0" fontId="16" fillId="12" borderId="0" xfId="0" applyFont="1" applyFill="1" applyAlignment="1">
      <alignment horizontal="left"/>
    </xf>
    <xf numFmtId="165" fontId="0" fillId="12" borderId="0" xfId="13" applyFont="1" applyFill="1" applyBorder="1" applyAlignment="1" applyProtection="1"/>
    <xf numFmtId="0" fontId="24" fillId="10" borderId="4" xfId="0" applyFont="1" applyFill="1" applyBorder="1" applyAlignment="1">
      <alignment horizontal="center" vertical="center"/>
    </xf>
    <xf numFmtId="0" fontId="50" fillId="10" borderId="4" xfId="0" applyFont="1" applyFill="1" applyBorder="1" applyAlignment="1">
      <alignment horizontal="center" vertical="center"/>
    </xf>
    <xf numFmtId="0" fontId="38" fillId="10" borderId="4" xfId="0" applyFont="1" applyFill="1" applyBorder="1" applyAlignment="1">
      <alignment horizontal="left"/>
    </xf>
    <xf numFmtId="0" fontId="38" fillId="10" borderId="4" xfId="0" applyFont="1" applyFill="1" applyBorder="1" applyAlignment="1">
      <alignment horizontal="center"/>
    </xf>
    <xf numFmtId="173" fontId="57" fillId="10" borderId="4" xfId="0" applyNumberFormat="1" applyFont="1" applyFill="1" applyBorder="1" applyAlignment="1">
      <alignment horizontal="center"/>
    </xf>
    <xf numFmtId="0" fontId="38" fillId="10" borderId="11" xfId="0" applyFont="1" applyFill="1" applyBorder="1" applyAlignment="1">
      <alignment horizontal="left"/>
    </xf>
    <xf numFmtId="0" fontId="58" fillId="12" borderId="0" xfId="0" applyFont="1" applyFill="1"/>
    <xf numFmtId="49" fontId="38" fillId="10" borderId="4" xfId="0" applyNumberFormat="1" applyFont="1" applyFill="1" applyBorder="1" applyAlignment="1">
      <alignment horizontal="left"/>
    </xf>
    <xf numFmtId="0" fontId="16" fillId="9" borderId="0" xfId="0" applyFont="1" applyFill="1"/>
    <xf numFmtId="0" fontId="16" fillId="9" borderId="0" xfId="0" applyFont="1" applyFill="1" applyAlignment="1">
      <alignment horizontal="right"/>
    </xf>
    <xf numFmtId="0" fontId="16" fillId="20" borderId="5" xfId="0" applyFont="1" applyFill="1" applyBorder="1" applyAlignment="1">
      <alignment horizontal="right"/>
    </xf>
    <xf numFmtId="0" fontId="60" fillId="21" borderId="0" xfId="0" applyFont="1" applyFill="1" applyAlignment="1">
      <alignment horizontal="right"/>
    </xf>
    <xf numFmtId="0" fontId="60" fillId="21" borderId="0" xfId="0" applyFont="1" applyFill="1"/>
    <xf numFmtId="0" fontId="60" fillId="21" borderId="6" xfId="0" applyFont="1" applyFill="1" applyBorder="1"/>
    <xf numFmtId="0" fontId="51" fillId="14" borderId="5" xfId="0" applyFont="1" applyFill="1" applyBorder="1" applyAlignment="1">
      <alignment horizontal="right"/>
    </xf>
    <xf numFmtId="0" fontId="16" fillId="10" borderId="0" xfId="0" applyFont="1" applyFill="1"/>
    <xf numFmtId="0" fontId="16" fillId="10" borderId="6" xfId="0" applyFont="1" applyFill="1" applyBorder="1"/>
    <xf numFmtId="0" fontId="38" fillId="10" borderId="11" xfId="0" applyFont="1" applyFill="1" applyBorder="1" applyAlignment="1">
      <alignment horizontal="right"/>
    </xf>
    <xf numFmtId="0" fontId="16" fillId="16" borderId="4" xfId="0" applyFont="1" applyFill="1" applyBorder="1" applyAlignment="1">
      <alignment horizontal="right"/>
    </xf>
    <xf numFmtId="0" fontId="28" fillId="16" borderId="4" xfId="0" applyFont="1" applyFill="1" applyBorder="1" applyAlignment="1">
      <alignment horizontal="right"/>
    </xf>
    <xf numFmtId="0" fontId="50" fillId="16" borderId="4" xfId="0" applyFont="1" applyFill="1" applyBorder="1" applyAlignment="1">
      <alignment horizontal="left"/>
    </xf>
    <xf numFmtId="0" fontId="38" fillId="10" borderId="5" xfId="0" applyFont="1" applyFill="1" applyBorder="1" applyAlignment="1">
      <alignment horizontal="right"/>
    </xf>
    <xf numFmtId="0" fontId="16" fillId="10" borderId="4" xfId="0" applyFont="1" applyFill="1" applyBorder="1" applyAlignment="1">
      <alignment horizontal="right"/>
    </xf>
    <xf numFmtId="0" fontId="28" fillId="10" borderId="4" xfId="0" applyFont="1" applyFill="1" applyBorder="1" applyAlignment="1">
      <alignment horizontal="right"/>
    </xf>
    <xf numFmtId="0" fontId="50" fillId="10" borderId="4" xfId="0" applyFont="1" applyFill="1" applyBorder="1" applyAlignment="1">
      <alignment horizontal="left"/>
    </xf>
    <xf numFmtId="0" fontId="16" fillId="10" borderId="0" xfId="0" applyFont="1" applyFill="1" applyAlignment="1">
      <alignment horizontal="right"/>
    </xf>
    <xf numFmtId="0" fontId="28" fillId="10" borderId="0" xfId="0" applyFont="1" applyFill="1" applyAlignment="1">
      <alignment horizontal="right"/>
    </xf>
    <xf numFmtId="0" fontId="50" fillId="10" borderId="6" xfId="0" applyFont="1" applyFill="1" applyBorder="1" applyAlignment="1">
      <alignment horizontal="left"/>
    </xf>
    <xf numFmtId="0" fontId="28" fillId="10" borderId="6" xfId="0" applyFont="1" applyFill="1" applyBorder="1" applyAlignment="1">
      <alignment horizontal="left"/>
    </xf>
    <xf numFmtId="0" fontId="38" fillId="10" borderId="4" xfId="0" applyFont="1" applyFill="1" applyBorder="1" applyAlignment="1">
      <alignment horizontal="right"/>
    </xf>
    <xf numFmtId="0" fontId="16" fillId="10" borderId="5" xfId="0" applyFont="1" applyFill="1" applyBorder="1"/>
    <xf numFmtId="0" fontId="16" fillId="10" borderId="5" xfId="0" applyFont="1" applyFill="1" applyBorder="1" applyAlignment="1">
      <alignment horizontal="right"/>
    </xf>
    <xf numFmtId="0" fontId="16" fillId="10" borderId="11" xfId="0" applyFont="1" applyFill="1" applyBorder="1" applyAlignment="1">
      <alignment horizontal="right"/>
    </xf>
    <xf numFmtId="0" fontId="55" fillId="10" borderId="4" xfId="0" applyFont="1" applyFill="1" applyBorder="1" applyAlignment="1">
      <alignment horizontal="left"/>
    </xf>
    <xf numFmtId="0" fontId="51" fillId="10" borderId="5" xfId="0" applyFont="1" applyFill="1" applyBorder="1" applyAlignment="1">
      <alignment horizontal="right"/>
    </xf>
    <xf numFmtId="0" fontId="16" fillId="10" borderId="6" xfId="0" applyFont="1" applyFill="1" applyBorder="1" applyAlignment="1">
      <alignment horizontal="right"/>
    </xf>
    <xf numFmtId="0" fontId="16" fillId="10" borderId="7" xfId="0" applyFont="1" applyFill="1" applyBorder="1" applyAlignment="1">
      <alignment horizontal="right"/>
    </xf>
    <xf numFmtId="0" fontId="16" fillId="10" borderId="8" xfId="0" applyFont="1" applyFill="1" applyBorder="1" applyAlignment="1">
      <alignment horizontal="right"/>
    </xf>
    <xf numFmtId="0" fontId="16" fillId="10" borderId="8" xfId="0" applyFont="1" applyFill="1" applyBorder="1"/>
    <xf numFmtId="0" fontId="16" fillId="10" borderId="9" xfId="0" applyFont="1" applyFill="1" applyBorder="1"/>
    <xf numFmtId="0" fontId="28" fillId="19" borderId="0" xfId="0" applyFont="1" applyFill="1" applyAlignment="1">
      <alignment horizontal="left"/>
    </xf>
    <xf numFmtId="0" fontId="55" fillId="19" borderId="0" xfId="0" applyFont="1" applyFill="1" applyAlignment="1">
      <alignment horizontal="left" vertical="center"/>
    </xf>
    <xf numFmtId="0" fontId="55" fillId="19" borderId="0" xfId="0" applyFont="1" applyFill="1" applyAlignment="1">
      <alignment horizontal="left"/>
    </xf>
    <xf numFmtId="171" fontId="55" fillId="19" borderId="0" xfId="0" applyNumberFormat="1" applyFont="1" applyFill="1" applyAlignment="1">
      <alignment horizontal="left" vertical="center"/>
    </xf>
    <xf numFmtId="0" fontId="16" fillId="10" borderId="0" xfId="0" applyFont="1" applyFill="1" applyAlignment="1">
      <alignment vertical="center"/>
    </xf>
    <xf numFmtId="0" fontId="16" fillId="10" borderId="36" xfId="0" applyFont="1" applyFill="1" applyBorder="1" applyAlignment="1">
      <alignment vertical="center"/>
    </xf>
    <xf numFmtId="0" fontId="38" fillId="29" borderId="0" xfId="0" applyFont="1" applyFill="1" applyAlignment="1">
      <alignment vertical="center"/>
    </xf>
    <xf numFmtId="0" fontId="38" fillId="29" borderId="0" xfId="0" applyFont="1" applyFill="1" applyAlignment="1">
      <alignment horizontal="center" vertical="center"/>
    </xf>
    <xf numFmtId="0" fontId="39" fillId="29" borderId="0" xfId="0" applyFont="1" applyFill="1" applyAlignment="1">
      <alignment vertical="center"/>
    </xf>
    <xf numFmtId="0" fontId="0" fillId="29" borderId="0" xfId="0" applyFill="1" applyAlignment="1">
      <alignment vertical="center"/>
    </xf>
    <xf numFmtId="0" fontId="40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49" fillId="32" borderId="4" xfId="0" applyFont="1" applyFill="1" applyBorder="1" applyAlignment="1">
      <alignment horizontal="left" vertical="center"/>
    </xf>
    <xf numFmtId="0" fontId="48" fillId="10" borderId="41" xfId="0" applyFont="1" applyFill="1" applyBorder="1" applyAlignment="1">
      <alignment horizontal="left"/>
    </xf>
    <xf numFmtId="0" fontId="24" fillId="10" borderId="41" xfId="0" applyFont="1" applyFill="1" applyBorder="1" applyAlignment="1">
      <alignment horizontal="left" vertical="center"/>
    </xf>
    <xf numFmtId="0" fontId="50" fillId="10" borderId="41" xfId="0" applyFont="1" applyFill="1" applyBorder="1" applyAlignment="1">
      <alignment horizontal="left" vertical="center"/>
    </xf>
    <xf numFmtId="0" fontId="48" fillId="16" borderId="41" xfId="0" applyFont="1" applyFill="1" applyBorder="1" applyAlignment="1">
      <alignment horizontal="left"/>
    </xf>
    <xf numFmtId="0" fontId="49" fillId="3" borderId="41" xfId="0" applyFont="1" applyFill="1" applyBorder="1" applyAlignment="1">
      <alignment horizontal="left" vertical="center"/>
    </xf>
    <xf numFmtId="0" fontId="50" fillId="16" borderId="41" xfId="0" applyFont="1" applyFill="1" applyBorder="1" applyAlignment="1">
      <alignment horizontal="left" vertical="center"/>
    </xf>
    <xf numFmtId="165" fontId="51" fillId="10" borderId="41" xfId="0" applyNumberFormat="1" applyFont="1" applyFill="1" applyBorder="1" applyAlignment="1">
      <alignment horizontal="left" vertical="center"/>
    </xf>
    <xf numFmtId="0" fontId="49" fillId="32" borderId="41" xfId="0" applyFont="1" applyFill="1" applyBorder="1" applyAlignment="1">
      <alignment horizontal="left" vertical="center"/>
    </xf>
    <xf numFmtId="0" fontId="50" fillId="10" borderId="11" xfId="0" applyFont="1" applyFill="1" applyBorder="1" applyAlignment="1">
      <alignment horizontal="left" vertical="center"/>
    </xf>
    <xf numFmtId="165" fontId="51" fillId="10" borderId="13" xfId="0" applyNumberFormat="1" applyFont="1" applyFill="1" applyBorder="1" applyAlignment="1">
      <alignment horizontal="left" vertical="center"/>
    </xf>
    <xf numFmtId="0" fontId="49" fillId="23" borderId="8" xfId="0" applyFont="1" applyFill="1" applyBorder="1" applyAlignment="1">
      <alignment vertical="center"/>
    </xf>
    <xf numFmtId="0" fontId="49" fillId="23" borderId="9" xfId="0" applyFont="1" applyFill="1" applyBorder="1" applyAlignment="1">
      <alignment vertical="center"/>
    </xf>
    <xf numFmtId="0" fontId="49" fillId="23" borderId="8" xfId="0" applyFont="1" applyFill="1" applyBorder="1" applyAlignment="1">
      <alignment vertical="center" wrapText="1"/>
    </xf>
    <xf numFmtId="0" fontId="49" fillId="23" borderId="9" xfId="0" applyFont="1" applyFill="1" applyBorder="1" applyAlignment="1">
      <alignment vertical="center" wrapText="1"/>
    </xf>
    <xf numFmtId="0" fontId="49" fillId="23" borderId="18" xfId="0" applyFont="1" applyFill="1" applyBorder="1" applyAlignment="1">
      <alignment vertical="center"/>
    </xf>
    <xf numFmtId="0" fontId="49" fillId="23" borderId="43" xfId="0" applyFont="1" applyFill="1" applyBorder="1" applyAlignment="1">
      <alignment vertical="center"/>
    </xf>
    <xf numFmtId="0" fontId="53" fillId="19" borderId="0" xfId="0" applyFont="1" applyFill="1" applyAlignment="1">
      <alignment horizontal="left"/>
    </xf>
    <xf numFmtId="0" fontId="56" fillId="9" borderId="0" xfId="0" applyFont="1" applyFill="1"/>
    <xf numFmtId="0" fontId="64" fillId="29" borderId="0" xfId="0" applyFont="1" applyFill="1" applyAlignment="1">
      <alignment vertical="center"/>
    </xf>
    <xf numFmtId="0" fontId="56" fillId="27" borderId="11" xfId="0" applyFont="1" applyFill="1" applyBorder="1"/>
    <xf numFmtId="0" fontId="56" fillId="27" borderId="2" xfId="0" applyFont="1" applyFill="1" applyBorder="1"/>
    <xf numFmtId="0" fontId="56" fillId="27" borderId="3" xfId="0" applyFont="1" applyFill="1" applyBorder="1"/>
    <xf numFmtId="0" fontId="0" fillId="27" borderId="11" xfId="0" applyFill="1" applyBorder="1"/>
    <xf numFmtId="0" fontId="0" fillId="27" borderId="2" xfId="0" applyFill="1" applyBorder="1"/>
    <xf numFmtId="0" fontId="0" fillId="27" borderId="3" xfId="0" applyFill="1" applyBorder="1"/>
    <xf numFmtId="173" fontId="50" fillId="10" borderId="4" xfId="0" applyNumberFormat="1" applyFont="1" applyFill="1" applyBorder="1" applyAlignment="1">
      <alignment horizontal="center" vertical="center"/>
    </xf>
    <xf numFmtId="0" fontId="49" fillId="18" borderId="4" xfId="0" applyFont="1" applyFill="1" applyBorder="1" applyAlignment="1">
      <alignment horizontal="center" vertical="center"/>
    </xf>
    <xf numFmtId="0" fontId="49" fillId="26" borderId="4" xfId="0" applyFont="1" applyFill="1" applyBorder="1" applyAlignment="1">
      <alignment horizontal="center" vertical="center"/>
    </xf>
    <xf numFmtId="0" fontId="73" fillId="29" borderId="0" xfId="0" applyFont="1" applyFill="1" applyAlignment="1">
      <alignment vertical="center"/>
    </xf>
    <xf numFmtId="0" fontId="74" fillId="29" borderId="0" xfId="0" applyFont="1" applyFill="1" applyAlignment="1">
      <alignment vertical="center"/>
    </xf>
    <xf numFmtId="0" fontId="75" fillId="29" borderId="0" xfId="0" applyFont="1" applyFill="1" applyAlignment="1">
      <alignment vertical="center"/>
    </xf>
    <xf numFmtId="0" fontId="75" fillId="29" borderId="4" xfId="0" applyFont="1" applyFill="1" applyBorder="1" applyAlignment="1">
      <alignment horizontal="center" vertical="center"/>
    </xf>
    <xf numFmtId="0" fontId="73" fillId="29" borderId="0" xfId="0" applyFont="1" applyFill="1" applyAlignment="1">
      <alignment horizontal="center" vertical="center"/>
    </xf>
    <xf numFmtId="0" fontId="75" fillId="29" borderId="0" xfId="0" applyFont="1" applyFill="1" applyAlignment="1">
      <alignment horizontal="center" vertical="center"/>
    </xf>
    <xf numFmtId="0" fontId="77" fillId="29" borderId="0" xfId="0" applyFont="1" applyFill="1" applyAlignment="1">
      <alignment vertical="center"/>
    </xf>
    <xf numFmtId="0" fontId="66" fillId="38" borderId="0" xfId="0" applyFont="1" applyFill="1" applyAlignment="1">
      <alignment vertical="center"/>
    </xf>
    <xf numFmtId="0" fontId="66" fillId="38" borderId="0" xfId="0" applyFont="1" applyFill="1" applyAlignment="1">
      <alignment vertical="center" wrapText="1"/>
    </xf>
    <xf numFmtId="0" fontId="67" fillId="38" borderId="0" xfId="0" applyFont="1" applyFill="1" applyAlignment="1">
      <alignment vertical="center" wrapText="1"/>
    </xf>
    <xf numFmtId="0" fontId="16" fillId="38" borderId="0" xfId="0" applyFont="1" applyFill="1" applyAlignment="1">
      <alignment vertical="center"/>
    </xf>
    <xf numFmtId="0" fontId="16" fillId="38" borderId="0" xfId="0" applyFont="1" applyFill="1" applyAlignment="1">
      <alignment vertical="center" wrapText="1"/>
    </xf>
    <xf numFmtId="0" fontId="36" fillId="38" borderId="0" xfId="0" applyFont="1" applyFill="1" applyAlignment="1">
      <alignment vertical="center" wrapText="1"/>
    </xf>
    <xf numFmtId="0" fontId="16" fillId="38" borderId="0" xfId="0" applyFont="1" applyFill="1" applyAlignment="1">
      <alignment horizontal="center" vertical="center" wrapText="1"/>
    </xf>
    <xf numFmtId="0" fontId="16" fillId="38" borderId="0" xfId="0" applyFont="1" applyFill="1" applyAlignment="1">
      <alignment wrapText="1"/>
    </xf>
    <xf numFmtId="0" fontId="48" fillId="13" borderId="0" xfId="0" applyFont="1" applyFill="1" applyAlignment="1">
      <alignment horizontal="center"/>
    </xf>
    <xf numFmtId="170" fontId="48" fillId="13" borderId="0" xfId="0" applyNumberFormat="1" applyFont="1" applyFill="1" applyAlignment="1">
      <alignment horizontal="center"/>
    </xf>
    <xf numFmtId="0" fontId="80" fillId="38" borderId="0" xfId="0" applyFont="1" applyFill="1" applyAlignment="1">
      <alignment vertical="center"/>
    </xf>
    <xf numFmtId="0" fontId="80" fillId="38" borderId="0" xfId="0" applyFont="1" applyFill="1" applyAlignment="1">
      <alignment vertical="center" wrapText="1"/>
    </xf>
    <xf numFmtId="0" fontId="81" fillId="38" borderId="0" xfId="0" applyFont="1" applyFill="1" applyAlignment="1">
      <alignment vertical="center" wrapText="1"/>
    </xf>
    <xf numFmtId="0" fontId="2" fillId="10" borderId="0" xfId="0" applyFont="1" applyFill="1" applyAlignment="1">
      <alignment horizontal="left" vertical="center"/>
    </xf>
    <xf numFmtId="0" fontId="48" fillId="13" borderId="0" xfId="0" applyFont="1" applyFill="1" applyAlignment="1">
      <alignment horizontal="left" indent="1"/>
    </xf>
    <xf numFmtId="0" fontId="49" fillId="23" borderId="0" xfId="0" applyFont="1" applyFill="1" applyAlignment="1">
      <alignment horizontal="left" vertical="center" indent="1"/>
    </xf>
    <xf numFmtId="0" fontId="18" fillId="10" borderId="4" xfId="0" applyFont="1" applyFill="1" applyBorder="1" applyAlignment="1">
      <alignment horizontal="left" indent="1"/>
    </xf>
    <xf numFmtId="0" fontId="48" fillId="16" borderId="4" xfId="0" applyFont="1" applyFill="1" applyBorder="1" applyAlignment="1">
      <alignment horizontal="left" indent="1"/>
    </xf>
    <xf numFmtId="0" fontId="48" fillId="10" borderId="0" xfId="0" applyFont="1" applyFill="1" applyAlignment="1">
      <alignment horizontal="left" indent="1"/>
    </xf>
    <xf numFmtId="0" fontId="48" fillId="10" borderId="41" xfId="0" applyFont="1" applyFill="1" applyBorder="1" applyAlignment="1">
      <alignment horizontal="left" indent="1"/>
    </xf>
    <xf numFmtId="0" fontId="48" fillId="16" borderId="41" xfId="0" applyFont="1" applyFill="1" applyBorder="1" applyAlignment="1">
      <alignment horizontal="left" indent="1"/>
    </xf>
    <xf numFmtId="0" fontId="49" fillId="23" borderId="0" xfId="0" applyFont="1" applyFill="1" applyAlignment="1">
      <alignment horizontal="left" vertical="center" wrapText="1" indent="1"/>
    </xf>
    <xf numFmtId="0" fontId="48" fillId="10" borderId="4" xfId="0" applyFont="1" applyFill="1" applyBorder="1" applyAlignment="1">
      <alignment horizontal="left" indent="1"/>
    </xf>
    <xf numFmtId="0" fontId="16" fillId="39" borderId="0" xfId="0" applyFont="1" applyFill="1" applyAlignment="1">
      <alignment vertical="center" wrapText="1"/>
    </xf>
    <xf numFmtId="0" fontId="27" fillId="39" borderId="0" xfId="0" applyFont="1" applyFill="1" applyAlignment="1">
      <alignment horizontal="center" vertical="center" wrapText="1"/>
    </xf>
    <xf numFmtId="0" fontId="16" fillId="39" borderId="0" xfId="0" applyFont="1" applyFill="1" applyAlignment="1" applyProtection="1">
      <alignment vertical="center" wrapText="1"/>
      <protection locked="0"/>
    </xf>
    <xf numFmtId="0" fontId="16" fillId="39" borderId="2" xfId="0" applyFont="1" applyFill="1" applyBorder="1" applyAlignment="1">
      <alignment horizontal="left" vertical="center" wrapText="1"/>
    </xf>
    <xf numFmtId="0" fontId="16" fillId="39" borderId="2" xfId="0" applyFont="1" applyFill="1" applyBorder="1" applyAlignment="1" applyProtection="1">
      <alignment horizontal="left" vertical="center" wrapText="1"/>
      <protection locked="0"/>
    </xf>
    <xf numFmtId="0" fontId="16" fillId="39" borderId="2" xfId="0" applyFont="1" applyFill="1" applyBorder="1" applyAlignment="1" applyProtection="1">
      <alignment vertical="center" wrapText="1"/>
      <protection locked="0"/>
    </xf>
    <xf numFmtId="0" fontId="16" fillId="39" borderId="3" xfId="0" applyFont="1" applyFill="1" applyBorder="1" applyAlignment="1" applyProtection="1">
      <alignment vertical="center" wrapText="1"/>
      <protection locked="0"/>
    </xf>
    <xf numFmtId="0" fontId="16" fillId="39" borderId="2" xfId="0" applyFont="1" applyFill="1" applyBorder="1" applyAlignment="1">
      <alignment vertical="center" wrapText="1"/>
    </xf>
    <xf numFmtId="0" fontId="16" fillId="39" borderId="5" xfId="0" applyFont="1" applyFill="1" applyBorder="1" applyAlignment="1">
      <alignment vertical="center" wrapText="1"/>
    </xf>
    <xf numFmtId="0" fontId="16" fillId="39" borderId="6" xfId="0" applyFont="1" applyFill="1" applyBorder="1" applyAlignment="1">
      <alignment vertical="center" wrapText="1"/>
    </xf>
    <xf numFmtId="0" fontId="16" fillId="39" borderId="7" xfId="0" applyFont="1" applyFill="1" applyBorder="1" applyAlignment="1">
      <alignment vertical="center" wrapText="1"/>
    </xf>
    <xf numFmtId="0" fontId="16" fillId="39" borderId="8" xfId="0" applyFont="1" applyFill="1" applyBorder="1" applyAlignment="1">
      <alignment vertical="center" wrapText="1"/>
    </xf>
    <xf numFmtId="0" fontId="16" fillId="39" borderId="9" xfId="0" applyFont="1" applyFill="1" applyBorder="1" applyAlignment="1">
      <alignment vertical="center" wrapText="1"/>
    </xf>
    <xf numFmtId="43" fontId="98" fillId="17" borderId="0" xfId="0" applyNumberFormat="1" applyFont="1" applyFill="1" applyAlignment="1">
      <alignment horizontal="left"/>
    </xf>
    <xf numFmtId="0" fontId="43" fillId="10" borderId="0" xfId="0" applyFont="1" applyFill="1" applyAlignment="1">
      <alignment vertical="center"/>
    </xf>
    <xf numFmtId="0" fontId="100" fillId="29" borderId="0" xfId="0" applyFont="1" applyFill="1" applyAlignment="1">
      <alignment vertical="center"/>
    </xf>
    <xf numFmtId="0" fontId="68" fillId="45" borderId="41" xfId="0" applyFont="1" applyFill="1" applyBorder="1" applyAlignment="1">
      <alignment horizontal="center" vertical="center"/>
    </xf>
    <xf numFmtId="174" fontId="68" fillId="45" borderId="41" xfId="0" applyNumberFormat="1" applyFont="1" applyFill="1" applyBorder="1" applyAlignment="1">
      <alignment horizontal="center" vertical="center"/>
    </xf>
    <xf numFmtId="1" fontId="101" fillId="13" borderId="0" xfId="0" applyNumberFormat="1" applyFont="1" applyFill="1" applyAlignment="1">
      <alignment horizontal="center"/>
    </xf>
    <xf numFmtId="0" fontId="56" fillId="0" borderId="0" xfId="0" applyFon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56" fillId="0" borderId="0" xfId="0" applyNumberFormat="1" applyFont="1" applyAlignment="1">
      <alignment horizontal="center"/>
    </xf>
    <xf numFmtId="0" fontId="53" fillId="49" borderId="41" xfId="0" applyFont="1" applyFill="1" applyBorder="1" applyAlignment="1">
      <alignment horizontal="center" vertical="center"/>
    </xf>
    <xf numFmtId="0" fontId="102" fillId="48" borderId="83" xfId="0" applyFont="1" applyFill="1" applyBorder="1" applyAlignment="1">
      <alignment horizontal="center" vertical="center" wrapText="1"/>
    </xf>
    <xf numFmtId="174" fontId="105" fillId="47" borderId="41" xfId="0" applyNumberFormat="1" applyFont="1" applyFill="1" applyBorder="1" applyAlignment="1">
      <alignment horizontal="center" vertical="center"/>
    </xf>
    <xf numFmtId="0" fontId="108" fillId="47" borderId="41" xfId="0" applyFont="1" applyFill="1" applyBorder="1" applyAlignment="1">
      <alignment horizontal="center" vertical="center" wrapText="1"/>
    </xf>
    <xf numFmtId="0" fontId="109" fillId="29" borderId="0" xfId="0" applyFont="1" applyFill="1" applyAlignment="1">
      <alignment vertical="center"/>
    </xf>
    <xf numFmtId="0" fontId="49" fillId="51" borderId="4" xfId="0" applyFont="1" applyFill="1" applyBorder="1" applyAlignment="1">
      <alignment horizontal="center" vertical="center"/>
    </xf>
    <xf numFmtId="0" fontId="16" fillId="52" borderId="2" xfId="0" applyFont="1" applyFill="1" applyBorder="1" applyAlignment="1">
      <alignment vertical="center" wrapText="1"/>
    </xf>
    <xf numFmtId="0" fontId="16" fillId="52" borderId="3" xfId="0" applyFont="1" applyFill="1" applyBorder="1" applyAlignment="1">
      <alignment vertical="center" wrapText="1"/>
    </xf>
    <xf numFmtId="0" fontId="28" fillId="52" borderId="2" xfId="0" applyFont="1" applyFill="1" applyBorder="1" applyAlignment="1">
      <alignment horizontal="left" vertical="center" wrapText="1"/>
    </xf>
    <xf numFmtId="0" fontId="28" fillId="52" borderId="2" xfId="0" applyFont="1" applyFill="1" applyBorder="1" applyAlignment="1">
      <alignment vertical="center" wrapText="1"/>
    </xf>
    <xf numFmtId="0" fontId="28" fillId="52" borderId="3" xfId="0" applyFont="1" applyFill="1" applyBorder="1" applyAlignment="1">
      <alignment vertical="center" wrapText="1"/>
    </xf>
    <xf numFmtId="0" fontId="16" fillId="57" borderId="38" xfId="0" applyFont="1" applyFill="1" applyBorder="1" applyAlignment="1">
      <alignment vertical="center" wrapText="1"/>
    </xf>
    <xf numFmtId="1" fontId="18" fillId="57" borderId="0" xfId="0" applyNumberFormat="1" applyFont="1" applyFill="1" applyAlignment="1">
      <alignment horizontal="right" vertical="center" wrapText="1"/>
    </xf>
    <xf numFmtId="167" fontId="18" fillId="57" borderId="0" xfId="0" applyNumberFormat="1" applyFont="1" applyFill="1" applyAlignment="1">
      <alignment horizontal="center" vertical="center" wrapText="1"/>
    </xf>
    <xf numFmtId="0" fontId="18" fillId="57" borderId="0" xfId="0" applyFont="1" applyFill="1" applyAlignment="1">
      <alignment horizontal="center" vertical="center" wrapText="1"/>
    </xf>
    <xf numFmtId="0" fontId="18" fillId="57" borderId="0" xfId="0" applyFont="1" applyFill="1" applyAlignment="1">
      <alignment vertical="center" wrapText="1"/>
    </xf>
    <xf numFmtId="0" fontId="16" fillId="57" borderId="39" xfId="0" applyFont="1" applyFill="1" applyBorder="1" applyAlignment="1">
      <alignment vertical="center" wrapText="1"/>
    </xf>
    <xf numFmtId="0" fontId="22" fillId="57" borderId="0" xfId="0" applyFont="1" applyFill="1" applyAlignment="1">
      <alignment vertical="center" wrapText="1"/>
    </xf>
    <xf numFmtId="0" fontId="16" fillId="57" borderId="0" xfId="0" applyFont="1" applyFill="1" applyAlignment="1">
      <alignment horizontal="center" vertical="center" wrapText="1"/>
    </xf>
    <xf numFmtId="0" fontId="16" fillId="57" borderId="0" xfId="0" applyFont="1" applyFill="1" applyAlignment="1">
      <alignment vertical="center" wrapText="1"/>
    </xf>
    <xf numFmtId="0" fontId="27" fillId="57" borderId="0" xfId="0" applyFont="1" applyFill="1" applyAlignment="1">
      <alignment horizontal="center" vertical="center" wrapText="1"/>
    </xf>
    <xf numFmtId="0" fontId="36" fillId="57" borderId="38" xfId="0" applyFont="1" applyFill="1" applyBorder="1" applyAlignment="1">
      <alignment vertical="center" wrapText="1"/>
    </xf>
    <xf numFmtId="0" fontId="36" fillId="57" borderId="39" xfId="0" applyFont="1" applyFill="1" applyBorder="1" applyAlignment="1">
      <alignment vertical="center" wrapText="1"/>
    </xf>
    <xf numFmtId="0" fontId="36" fillId="57" borderId="0" xfId="0" applyFont="1" applyFill="1" applyAlignment="1">
      <alignment vertical="center" wrapText="1"/>
    </xf>
    <xf numFmtId="0" fontId="15" fillId="31" borderId="51" xfId="0" applyFont="1" applyFill="1" applyBorder="1" applyAlignment="1">
      <alignment horizontal="center" vertical="center"/>
    </xf>
    <xf numFmtId="0" fontId="15" fillId="31" borderId="41" xfId="0" applyFont="1" applyFill="1" applyBorder="1" applyAlignment="1">
      <alignment horizontal="center" vertical="center"/>
    </xf>
    <xf numFmtId="0" fontId="40" fillId="31" borderId="32" xfId="0" applyFont="1" applyFill="1" applyBorder="1" applyAlignment="1">
      <alignment horizontal="left" vertical="center" wrapText="1" indent="1"/>
    </xf>
    <xf numFmtId="0" fontId="40" fillId="31" borderId="33" xfId="0" applyFont="1" applyFill="1" applyBorder="1" applyAlignment="1">
      <alignment horizontal="left" vertical="center" wrapText="1" indent="1"/>
    </xf>
    <xf numFmtId="0" fontId="40" fillId="31" borderId="58" xfId="0" applyFont="1" applyFill="1" applyBorder="1" applyAlignment="1">
      <alignment horizontal="left" vertical="center" wrapText="1" indent="1"/>
    </xf>
    <xf numFmtId="0" fontId="40" fillId="31" borderId="15" xfId="0" applyFont="1" applyFill="1" applyBorder="1" applyAlignment="1">
      <alignment horizontal="left" vertical="center" wrapText="1" indent="1"/>
    </xf>
    <xf numFmtId="0" fontId="40" fillId="31" borderId="0" xfId="0" applyFont="1" applyFill="1" applyAlignment="1">
      <alignment horizontal="left" vertical="center" wrapText="1" indent="1"/>
    </xf>
    <xf numFmtId="0" fontId="40" fillId="31" borderId="50" xfId="0" applyFont="1" applyFill="1" applyBorder="1" applyAlignment="1">
      <alignment horizontal="left" vertical="center" wrapText="1" indent="1"/>
    </xf>
    <xf numFmtId="0" fontId="40" fillId="31" borderId="17" xfId="0" applyFont="1" applyFill="1" applyBorder="1" applyAlignment="1">
      <alignment horizontal="left" vertical="center" wrapText="1" indent="1"/>
    </xf>
    <xf numFmtId="0" fontId="40" fillId="31" borderId="18" xfId="0" applyFont="1" applyFill="1" applyBorder="1" applyAlignment="1">
      <alignment horizontal="left" vertical="center" wrapText="1" indent="1"/>
    </xf>
    <xf numFmtId="0" fontId="40" fillId="31" borderId="59" xfId="0" applyFont="1" applyFill="1" applyBorder="1" applyAlignment="1">
      <alignment horizontal="left" vertical="center" wrapText="1" indent="1"/>
    </xf>
    <xf numFmtId="0" fontId="95" fillId="43" borderId="47" xfId="0" applyFont="1" applyFill="1" applyBorder="1" applyAlignment="1">
      <alignment horizontal="left" vertical="center" wrapText="1" indent="1"/>
    </xf>
    <xf numFmtId="0" fontId="95" fillId="43" borderId="48" xfId="0" applyFont="1" applyFill="1" applyBorder="1" applyAlignment="1">
      <alignment horizontal="left" vertical="center" wrapText="1" indent="1"/>
    </xf>
    <xf numFmtId="0" fontId="95" fillId="43" borderId="62" xfId="0" applyFont="1" applyFill="1" applyBorder="1" applyAlignment="1">
      <alignment horizontal="left" vertical="center" wrapText="1" indent="1"/>
    </xf>
    <xf numFmtId="0" fontId="95" fillId="43" borderId="63" xfId="0" applyFont="1" applyFill="1" applyBorder="1" applyAlignment="1">
      <alignment horizontal="left" vertical="center" wrapText="1" indent="1"/>
    </xf>
    <xf numFmtId="0" fontId="94" fillId="43" borderId="51" xfId="0" applyFont="1" applyFill="1" applyBorder="1" applyAlignment="1">
      <alignment horizontal="center" vertical="center"/>
    </xf>
    <xf numFmtId="0" fontId="94" fillId="43" borderId="41" xfId="0" applyFont="1" applyFill="1" applyBorder="1" applyAlignment="1">
      <alignment horizontal="center" vertical="center"/>
    </xf>
    <xf numFmtId="0" fontId="94" fillId="43" borderId="55" xfId="0" applyFont="1" applyFill="1" applyBorder="1" applyAlignment="1">
      <alignment horizontal="center" vertical="center"/>
    </xf>
    <xf numFmtId="0" fontId="94" fillId="43" borderId="56" xfId="0" applyFont="1" applyFill="1" applyBorder="1" applyAlignment="1">
      <alignment horizontal="center" vertical="center"/>
    </xf>
    <xf numFmtId="0" fontId="95" fillId="43" borderId="32" xfId="0" applyFont="1" applyFill="1" applyBorder="1" applyAlignment="1">
      <alignment horizontal="left" vertical="center" wrapText="1" indent="1"/>
    </xf>
    <xf numFmtId="0" fontId="95" fillId="43" borderId="33" xfId="0" applyFont="1" applyFill="1" applyBorder="1" applyAlignment="1">
      <alignment horizontal="left" vertical="center" wrapText="1" indent="1"/>
    </xf>
    <xf numFmtId="0" fontId="95" fillId="43" borderId="58" xfId="0" applyFont="1" applyFill="1" applyBorder="1" applyAlignment="1">
      <alignment horizontal="left" vertical="center" wrapText="1" indent="1"/>
    </xf>
    <xf numFmtId="0" fontId="95" fillId="43" borderId="15" xfId="0" applyFont="1" applyFill="1" applyBorder="1" applyAlignment="1">
      <alignment horizontal="left" vertical="center" wrapText="1" indent="1"/>
    </xf>
    <xf numFmtId="0" fontId="95" fillId="43" borderId="0" xfId="0" applyFont="1" applyFill="1" applyAlignment="1">
      <alignment horizontal="left" vertical="center" wrapText="1" indent="1"/>
    </xf>
    <xf numFmtId="0" fontId="95" fillId="43" borderId="50" xfId="0" applyFont="1" applyFill="1" applyBorder="1" applyAlignment="1">
      <alignment horizontal="left" vertical="center" wrapText="1" indent="1"/>
    </xf>
    <xf numFmtId="0" fontId="95" fillId="43" borderId="60" xfId="0" applyFont="1" applyFill="1" applyBorder="1" applyAlignment="1">
      <alignment horizontal="left" vertical="center" wrapText="1" indent="1"/>
    </xf>
    <xf numFmtId="0" fontId="95" fillId="43" borderId="61" xfId="0" applyFont="1" applyFill="1" applyBorder="1" applyAlignment="1">
      <alignment horizontal="left" vertical="center" wrapText="1" indent="1"/>
    </xf>
    <xf numFmtId="0" fontId="95" fillId="43" borderId="54" xfId="0" applyFont="1" applyFill="1" applyBorder="1" applyAlignment="1">
      <alignment horizontal="left" vertical="center" wrapText="1" indent="1"/>
    </xf>
    <xf numFmtId="0" fontId="95" fillId="43" borderId="41" xfId="0" applyFont="1" applyFill="1" applyBorder="1" applyAlignment="1">
      <alignment horizontal="left" vertical="center" wrapText="1" indent="1"/>
    </xf>
    <xf numFmtId="0" fontId="95" fillId="43" borderId="52" xfId="0" applyFont="1" applyFill="1" applyBorder="1" applyAlignment="1">
      <alignment horizontal="left" vertical="center" wrapText="1" indent="1"/>
    </xf>
    <xf numFmtId="0" fontId="12" fillId="31" borderId="51" xfId="0" applyFont="1" applyFill="1" applyBorder="1" applyAlignment="1">
      <alignment horizontal="center" vertical="center"/>
    </xf>
    <xf numFmtId="0" fontId="12" fillId="31" borderId="41" xfId="0" applyFont="1" applyFill="1" applyBorder="1" applyAlignment="1">
      <alignment horizontal="center" vertical="center"/>
    </xf>
    <xf numFmtId="0" fontId="40" fillId="31" borderId="41" xfId="0" applyFont="1" applyFill="1" applyBorder="1" applyAlignment="1">
      <alignment horizontal="left" vertical="center" wrapText="1" indent="1"/>
    </xf>
    <xf numFmtId="0" fontId="40" fillId="31" borderId="52" xfId="0" applyFont="1" applyFill="1" applyBorder="1" applyAlignment="1">
      <alignment horizontal="left" vertical="center" wrapText="1" indent="1"/>
    </xf>
    <xf numFmtId="0" fontId="94" fillId="43" borderId="46" xfId="0" applyFont="1" applyFill="1" applyBorder="1" applyAlignment="1">
      <alignment horizontal="center" vertical="center"/>
    </xf>
    <xf numFmtId="0" fontId="94" fillId="43" borderId="47" xfId="0" applyFont="1" applyFill="1" applyBorder="1" applyAlignment="1">
      <alignment horizontal="center" vertical="center"/>
    </xf>
    <xf numFmtId="0" fontId="94" fillId="43" borderId="65" xfId="0" applyFont="1" applyFill="1" applyBorder="1" applyAlignment="1">
      <alignment horizontal="center" vertical="center"/>
    </xf>
    <xf numFmtId="0" fontId="94" fillId="43" borderId="62" xfId="0" applyFont="1" applyFill="1" applyBorder="1" applyAlignment="1">
      <alignment horizontal="center" vertical="center"/>
    </xf>
    <xf numFmtId="0" fontId="69" fillId="35" borderId="64" xfId="0" applyFont="1" applyFill="1" applyBorder="1" applyAlignment="1">
      <alignment horizontal="center" vertical="center" wrapText="1"/>
    </xf>
    <xf numFmtId="0" fontId="69" fillId="35" borderId="45" xfId="0" applyFont="1" applyFill="1" applyBorder="1" applyAlignment="1">
      <alignment horizontal="center" vertical="center" wrapText="1"/>
    </xf>
    <xf numFmtId="0" fontId="69" fillId="35" borderId="0" xfId="0" applyFont="1" applyFill="1" applyAlignment="1">
      <alignment horizontal="center" vertical="center" wrapText="1"/>
    </xf>
    <xf numFmtId="0" fontId="69" fillId="35" borderId="50" xfId="0" applyFont="1" applyFill="1" applyBorder="1" applyAlignment="1">
      <alignment horizontal="center" vertical="center" wrapText="1"/>
    </xf>
    <xf numFmtId="0" fontId="95" fillId="42" borderId="47" xfId="0" applyFont="1" applyFill="1" applyBorder="1" applyAlignment="1">
      <alignment horizontal="left" vertical="center" wrapText="1" indent="1"/>
    </xf>
    <xf numFmtId="0" fontId="95" fillId="42" borderId="48" xfId="0" applyFont="1" applyFill="1" applyBorder="1" applyAlignment="1">
      <alignment horizontal="left" vertical="center" wrapText="1" indent="1"/>
    </xf>
    <xf numFmtId="0" fontId="95" fillId="42" borderId="41" xfId="0" applyFont="1" applyFill="1" applyBorder="1" applyAlignment="1">
      <alignment horizontal="left" vertical="center" wrapText="1" indent="1"/>
    </xf>
    <xf numFmtId="0" fontId="95" fillId="42" borderId="52" xfId="0" applyFont="1" applyFill="1" applyBorder="1" applyAlignment="1">
      <alignment horizontal="left" vertical="center" wrapText="1" indent="1"/>
    </xf>
    <xf numFmtId="0" fontId="13" fillId="16" borderId="0" xfId="0" applyFont="1" applyFill="1" applyAlignment="1">
      <alignment horizontal="center" vertical="center" wrapText="1"/>
    </xf>
    <xf numFmtId="0" fontId="40" fillId="16" borderId="41" xfId="0" applyFont="1" applyFill="1" applyBorder="1" applyAlignment="1">
      <alignment horizontal="left" vertical="center" wrapText="1" indent="1"/>
    </xf>
    <xf numFmtId="0" fontId="40" fillId="16" borderId="52" xfId="0" applyFont="1" applyFill="1" applyBorder="1" applyAlignment="1">
      <alignment horizontal="left" vertical="center" wrapText="1" indent="1"/>
    </xf>
    <xf numFmtId="0" fontId="70" fillId="34" borderId="44" xfId="0" applyFont="1" applyFill="1" applyBorder="1" applyAlignment="1">
      <alignment horizontal="center" vertical="center" wrapText="1"/>
    </xf>
    <xf numFmtId="0" fontId="70" fillId="34" borderId="45" xfId="0" applyFont="1" applyFill="1" applyBorder="1" applyAlignment="1">
      <alignment horizontal="center" vertical="center"/>
    </xf>
    <xf numFmtId="0" fontId="70" fillId="34" borderId="49" xfId="0" applyFont="1" applyFill="1" applyBorder="1" applyAlignment="1">
      <alignment horizontal="center" vertical="center"/>
    </xf>
    <xf numFmtId="0" fontId="70" fillId="34" borderId="50" xfId="0" applyFont="1" applyFill="1" applyBorder="1" applyAlignment="1">
      <alignment horizontal="center" vertical="center"/>
    </xf>
    <xf numFmtId="0" fontId="70" fillId="34" borderId="53" xfId="0" applyFont="1" applyFill="1" applyBorder="1" applyAlignment="1">
      <alignment horizontal="center" vertical="center"/>
    </xf>
    <xf numFmtId="0" fontId="70" fillId="34" borderId="54" xfId="0" applyFont="1" applyFill="1" applyBorder="1" applyAlignment="1">
      <alignment horizontal="center" vertical="center"/>
    </xf>
    <xf numFmtId="0" fontId="94" fillId="42" borderId="46" xfId="0" applyFont="1" applyFill="1" applyBorder="1" applyAlignment="1">
      <alignment horizontal="center" vertical="center"/>
    </xf>
    <xf numFmtId="0" fontId="94" fillId="42" borderId="47" xfId="0" applyFont="1" applyFill="1" applyBorder="1" applyAlignment="1">
      <alignment horizontal="center" vertical="center"/>
    </xf>
    <xf numFmtId="0" fontId="94" fillId="42" borderId="51" xfId="0" applyFont="1" applyFill="1" applyBorder="1" applyAlignment="1">
      <alignment horizontal="center" vertical="center"/>
    </xf>
    <xf numFmtId="0" fontId="94" fillId="42" borderId="41" xfId="0" applyFont="1" applyFill="1" applyBorder="1" applyAlignment="1">
      <alignment horizontal="center" vertical="center"/>
    </xf>
    <xf numFmtId="0" fontId="12" fillId="16" borderId="51" xfId="0" applyFont="1" applyFill="1" applyBorder="1" applyAlignment="1">
      <alignment horizontal="center" vertical="center"/>
    </xf>
    <xf numFmtId="0" fontId="12" fillId="16" borderId="41" xfId="0" applyFont="1" applyFill="1" applyBorder="1" applyAlignment="1">
      <alignment horizontal="center" vertical="center"/>
    </xf>
    <xf numFmtId="0" fontId="12" fillId="16" borderId="55" xfId="0" applyFont="1" applyFill="1" applyBorder="1" applyAlignment="1">
      <alignment horizontal="center" vertical="center"/>
    </xf>
    <xf numFmtId="0" fontId="12" fillId="16" borderId="56" xfId="0" applyFont="1" applyFill="1" applyBorder="1" applyAlignment="1">
      <alignment horizontal="center" vertical="center"/>
    </xf>
    <xf numFmtId="0" fontId="40" fillId="16" borderId="56" xfId="0" applyFont="1" applyFill="1" applyBorder="1" applyAlignment="1">
      <alignment horizontal="left" vertical="center" wrapText="1" indent="1"/>
    </xf>
    <xf numFmtId="0" fontId="40" fillId="16" borderId="57" xfId="0" applyFont="1" applyFill="1" applyBorder="1" applyAlignment="1">
      <alignment horizontal="left" vertical="center" wrapText="1" indent="1"/>
    </xf>
    <xf numFmtId="0" fontId="12" fillId="31" borderId="65" xfId="0" applyFont="1" applyFill="1" applyBorder="1" applyAlignment="1">
      <alignment horizontal="center" vertical="center"/>
    </xf>
    <xf numFmtId="0" fontId="12" fillId="31" borderId="62" xfId="0" applyFont="1" applyFill="1" applyBorder="1" applyAlignment="1">
      <alignment horizontal="center" vertical="center"/>
    </xf>
    <xf numFmtId="0" fontId="40" fillId="31" borderId="62" xfId="0" applyFont="1" applyFill="1" applyBorder="1" applyAlignment="1">
      <alignment horizontal="left" vertical="center" wrapText="1" indent="1"/>
    </xf>
    <xf numFmtId="0" fontId="40" fillId="31" borderId="63" xfId="0" applyFont="1" applyFill="1" applyBorder="1" applyAlignment="1">
      <alignment horizontal="left" vertical="center" wrapText="1" indent="1"/>
    </xf>
    <xf numFmtId="0" fontId="17" fillId="11" borderId="0" xfId="12" applyNumberFormat="1" applyFont="1" applyFill="1" applyBorder="1" applyAlignment="1" applyProtection="1">
      <alignment horizontal="center" vertical="center" wrapText="1"/>
    </xf>
    <xf numFmtId="0" fontId="17" fillId="11" borderId="39" xfId="12" applyNumberFormat="1" applyFont="1" applyFill="1" applyBorder="1" applyAlignment="1" applyProtection="1">
      <alignment horizontal="center" vertical="center" wrapText="1"/>
    </xf>
    <xf numFmtId="166" fontId="79" fillId="11" borderId="0" xfId="0" applyNumberFormat="1" applyFont="1" applyFill="1" applyAlignment="1">
      <alignment horizontal="left" wrapText="1"/>
    </xf>
    <xf numFmtId="166" fontId="79" fillId="11" borderId="0" xfId="0" applyNumberFormat="1" applyFont="1" applyFill="1" applyAlignment="1">
      <alignment vertical="center" wrapText="1"/>
    </xf>
    <xf numFmtId="166" fontId="79" fillId="11" borderId="0" xfId="0" applyNumberFormat="1" applyFont="1" applyFill="1" applyAlignment="1">
      <alignment horizontal="right" vertical="center" wrapText="1"/>
    </xf>
    <xf numFmtId="0" fontId="63" fillId="44" borderId="44" xfId="0" applyFont="1" applyFill="1" applyBorder="1" applyAlignment="1">
      <alignment horizontal="center" vertical="center" wrapText="1"/>
    </xf>
    <xf numFmtId="0" fontId="63" fillId="44" borderId="64" xfId="0" applyFont="1" applyFill="1" applyBorder="1" applyAlignment="1">
      <alignment horizontal="center" vertical="center" wrapText="1"/>
    </xf>
    <xf numFmtId="0" fontId="63" fillId="44" borderId="45" xfId="0" applyFont="1" applyFill="1" applyBorder="1" applyAlignment="1">
      <alignment horizontal="center" vertical="center" wrapText="1"/>
    </xf>
    <xf numFmtId="0" fontId="63" fillId="44" borderId="49" xfId="0" applyFont="1" applyFill="1" applyBorder="1" applyAlignment="1">
      <alignment horizontal="center" vertical="center" wrapText="1"/>
    </xf>
    <xf numFmtId="0" fontId="63" fillId="44" borderId="0" xfId="0" applyFont="1" applyFill="1" applyAlignment="1">
      <alignment horizontal="center" vertical="center" wrapText="1"/>
    </xf>
    <xf numFmtId="0" fontId="63" fillId="44" borderId="50" xfId="0" applyFont="1" applyFill="1" applyBorder="1" applyAlignment="1">
      <alignment horizontal="center" vertical="center" wrapText="1"/>
    </xf>
    <xf numFmtId="0" fontId="18" fillId="10" borderId="72" xfId="0" applyFont="1" applyFill="1" applyBorder="1" applyAlignment="1">
      <alignment horizontal="right" vertical="center" wrapText="1" indent="1"/>
    </xf>
    <xf numFmtId="0" fontId="18" fillId="10" borderId="66" xfId="0" applyFont="1" applyFill="1" applyBorder="1" applyAlignment="1">
      <alignment horizontal="right" vertical="center" wrapText="1" indent="1"/>
    </xf>
    <xf numFmtId="0" fontId="18" fillId="10" borderId="67" xfId="0" applyFont="1" applyFill="1" applyBorder="1" applyAlignment="1">
      <alignment horizontal="right" vertical="center" wrapText="1" indent="1"/>
    </xf>
    <xf numFmtId="0" fontId="18" fillId="10" borderId="53" xfId="0" applyFont="1" applyFill="1" applyBorder="1" applyAlignment="1">
      <alignment horizontal="right" vertical="center" wrapText="1" indent="1"/>
    </xf>
    <xf numFmtId="0" fontId="18" fillId="10" borderId="61" xfId="0" applyFont="1" applyFill="1" applyBorder="1" applyAlignment="1">
      <alignment horizontal="right" vertical="center" wrapText="1" indent="1"/>
    </xf>
    <xf numFmtId="0" fontId="18" fillId="10" borderId="74" xfId="0" applyFont="1" applyFill="1" applyBorder="1" applyAlignment="1">
      <alignment horizontal="right" vertical="center" wrapText="1" indent="1"/>
    </xf>
    <xf numFmtId="165" fontId="85" fillId="25" borderId="70" xfId="13" applyFont="1" applyFill="1" applyBorder="1" applyAlignment="1" applyProtection="1">
      <alignment horizontal="center" vertical="center" wrapText="1"/>
    </xf>
    <xf numFmtId="165" fontId="85" fillId="25" borderId="66" xfId="13" applyFont="1" applyFill="1" applyBorder="1" applyAlignment="1" applyProtection="1">
      <alignment horizontal="center" vertical="center" wrapText="1"/>
    </xf>
    <xf numFmtId="165" fontId="85" fillId="25" borderId="73" xfId="13" applyFont="1" applyFill="1" applyBorder="1" applyAlignment="1" applyProtection="1">
      <alignment horizontal="center" vertical="center" wrapText="1"/>
    </xf>
    <xf numFmtId="165" fontId="85" fillId="25" borderId="75" xfId="13" applyFont="1" applyFill="1" applyBorder="1" applyAlignment="1" applyProtection="1">
      <alignment horizontal="center" vertical="center" wrapText="1"/>
    </xf>
    <xf numFmtId="165" fontId="85" fillId="25" borderId="61" xfId="13" applyFont="1" applyFill="1" applyBorder="1" applyAlignment="1" applyProtection="1">
      <alignment horizontal="center" vertical="center" wrapText="1"/>
    </xf>
    <xf numFmtId="165" fontId="85" fillId="25" borderId="54" xfId="13" applyFont="1" applyFill="1" applyBorder="1" applyAlignment="1" applyProtection="1">
      <alignment horizontal="center" vertical="center" wrapText="1"/>
    </xf>
    <xf numFmtId="0" fontId="96" fillId="56" borderId="26" xfId="0" applyFont="1" applyFill="1" applyBorder="1" applyAlignment="1" applyProtection="1">
      <alignment horizontal="center" vertical="center" wrapText="1"/>
      <protection locked="0"/>
    </xf>
    <xf numFmtId="165" fontId="25" fillId="53" borderId="12" xfId="13" applyFont="1" applyFill="1" applyBorder="1" applyAlignment="1" applyProtection="1">
      <alignment horizontal="center" vertical="center" wrapText="1"/>
    </xf>
    <xf numFmtId="165" fontId="26" fillId="53" borderId="12" xfId="13" applyFont="1" applyFill="1" applyBorder="1" applyAlignment="1" applyProtection="1">
      <alignment horizontal="center" vertical="center" wrapText="1"/>
    </xf>
    <xf numFmtId="0" fontId="72" fillId="36" borderId="4" xfId="0" applyFont="1" applyFill="1" applyBorder="1" applyAlignment="1">
      <alignment horizontal="left" vertical="center" wrapText="1"/>
    </xf>
    <xf numFmtId="0" fontId="84" fillId="39" borderId="15" xfId="0" applyFont="1" applyFill="1" applyBorder="1" applyAlignment="1">
      <alignment horizontal="center" vertical="center" wrapText="1"/>
    </xf>
    <xf numFmtId="0" fontId="84" fillId="39" borderId="0" xfId="0" applyFont="1" applyFill="1" applyAlignment="1">
      <alignment horizontal="center" vertical="center" wrapText="1"/>
    </xf>
    <xf numFmtId="0" fontId="84" fillId="39" borderId="16" xfId="0" applyFont="1" applyFill="1" applyBorder="1" applyAlignment="1">
      <alignment horizontal="center" vertical="center" wrapText="1"/>
    </xf>
    <xf numFmtId="0" fontId="84" fillId="39" borderId="17" xfId="0" applyFont="1" applyFill="1" applyBorder="1" applyAlignment="1">
      <alignment horizontal="center" vertical="center" wrapText="1"/>
    </xf>
    <xf numFmtId="0" fontId="84" fillId="39" borderId="18" xfId="0" applyFont="1" applyFill="1" applyBorder="1" applyAlignment="1">
      <alignment horizontal="center" vertical="center" wrapText="1"/>
    </xf>
    <xf numFmtId="0" fontId="84" fillId="39" borderId="19" xfId="0" applyFont="1" applyFill="1" applyBorder="1" applyAlignment="1">
      <alignment horizontal="center" vertical="center" wrapText="1"/>
    </xf>
    <xf numFmtId="0" fontId="24" fillId="55" borderId="4" xfId="0" applyFont="1" applyFill="1" applyBorder="1" applyAlignment="1">
      <alignment horizontal="left" vertical="center" wrapText="1"/>
    </xf>
    <xf numFmtId="0" fontId="22" fillId="39" borderId="4" xfId="0" applyFont="1" applyFill="1" applyBorder="1" applyAlignment="1">
      <alignment horizontal="center" vertical="center" wrapText="1"/>
    </xf>
    <xf numFmtId="0" fontId="18" fillId="39" borderId="4" xfId="0" applyFont="1" applyFill="1" applyBorder="1" applyAlignment="1">
      <alignment horizontal="center" vertical="center" wrapText="1"/>
    </xf>
    <xf numFmtId="0" fontId="18" fillId="39" borderId="14" xfId="0" applyFont="1" applyFill="1" applyBorder="1" applyAlignment="1">
      <alignment horizontal="center" vertical="center" wrapText="1"/>
    </xf>
    <xf numFmtId="49" fontId="2" fillId="39" borderId="4" xfId="0" applyNumberFormat="1" applyFont="1" applyFill="1" applyBorder="1" applyAlignment="1">
      <alignment horizontal="center" vertical="center" wrapText="1"/>
    </xf>
    <xf numFmtId="165" fontId="25" fillId="53" borderId="4" xfId="13" applyFont="1" applyFill="1" applyBorder="1" applyAlignment="1" applyProtection="1">
      <alignment horizontal="center" vertical="center" wrapText="1"/>
    </xf>
    <xf numFmtId="0" fontId="82" fillId="39" borderId="3" xfId="0" applyFont="1" applyFill="1" applyBorder="1" applyAlignment="1">
      <alignment horizontal="right" vertical="center" wrapText="1" indent="1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8" fillId="10" borderId="25" xfId="0" applyFont="1" applyFill="1" applyBorder="1" applyAlignment="1">
      <alignment horizontal="center" vertical="center" wrapText="1"/>
    </xf>
    <xf numFmtId="165" fontId="88" fillId="16" borderId="27" xfId="13" applyFont="1" applyFill="1" applyBorder="1" applyAlignment="1" applyProtection="1">
      <alignment horizontal="center" vertical="center" wrapText="1"/>
    </xf>
    <xf numFmtId="0" fontId="18" fillId="25" borderId="44" xfId="0" applyFont="1" applyFill="1" applyBorder="1" applyAlignment="1">
      <alignment horizontal="right" vertical="center" wrapText="1" indent="1"/>
    </xf>
    <xf numFmtId="0" fontId="18" fillId="25" borderId="76" xfId="0" applyFont="1" applyFill="1" applyBorder="1" applyAlignment="1">
      <alignment horizontal="right" vertical="center" wrapText="1" indent="1"/>
    </xf>
    <xf numFmtId="0" fontId="18" fillId="25" borderId="72" xfId="0" applyFont="1" applyFill="1" applyBorder="1" applyAlignment="1">
      <alignment horizontal="right" vertical="center" wrapText="1" indent="1"/>
    </xf>
    <xf numFmtId="0" fontId="18" fillId="25" borderId="28" xfId="0" applyFont="1" applyFill="1" applyBorder="1" applyAlignment="1">
      <alignment horizontal="right" vertical="center" wrapText="1" indent="1"/>
    </xf>
    <xf numFmtId="165" fontId="86" fillId="16" borderId="77" xfId="0" applyNumberFormat="1" applyFont="1" applyFill="1" applyBorder="1" applyAlignment="1">
      <alignment horizontal="center" vertical="center" wrapText="1"/>
    </xf>
    <xf numFmtId="165" fontId="86" fillId="16" borderId="45" xfId="0" applyNumberFormat="1" applyFont="1" applyFill="1" applyBorder="1" applyAlignment="1">
      <alignment horizontal="center" vertical="center" wrapText="1"/>
    </xf>
    <xf numFmtId="165" fontId="86" fillId="16" borderId="29" xfId="0" applyNumberFormat="1" applyFont="1" applyFill="1" applyBorder="1" applyAlignment="1">
      <alignment horizontal="center" vertical="center" wrapText="1"/>
    </xf>
    <xf numFmtId="165" fontId="86" fillId="16" borderId="73" xfId="0" applyNumberFormat="1" applyFont="1" applyFill="1" applyBorder="1" applyAlignment="1">
      <alignment horizontal="center" vertical="center" wrapText="1"/>
    </xf>
    <xf numFmtId="0" fontId="37" fillId="25" borderId="49" xfId="0" applyFont="1" applyFill="1" applyBorder="1" applyAlignment="1">
      <alignment horizontal="right" vertical="center" wrapText="1"/>
    </xf>
    <xf numFmtId="0" fontId="37" fillId="25" borderId="30" xfId="0" applyFont="1" applyFill="1" applyBorder="1" applyAlignment="1">
      <alignment horizontal="right" vertical="center" wrapText="1"/>
    </xf>
    <xf numFmtId="0" fontId="37" fillId="25" borderId="53" xfId="0" applyFont="1" applyFill="1" applyBorder="1" applyAlignment="1">
      <alignment horizontal="right" vertical="center" wrapText="1"/>
    </xf>
    <xf numFmtId="0" fontId="37" fillId="25" borderId="78" xfId="0" applyFont="1" applyFill="1" applyBorder="1" applyAlignment="1">
      <alignment horizontal="right" vertical="center" wrapText="1"/>
    </xf>
    <xf numFmtId="165" fontId="86" fillId="16" borderId="31" xfId="0" applyNumberFormat="1" applyFont="1" applyFill="1" applyBorder="1" applyAlignment="1">
      <alignment horizontal="center" vertical="center" wrapText="1"/>
    </xf>
    <xf numFmtId="165" fontId="86" fillId="16" borderId="50" xfId="0" applyNumberFormat="1" applyFont="1" applyFill="1" applyBorder="1" applyAlignment="1">
      <alignment horizontal="center" vertical="center" wrapText="1"/>
    </xf>
    <xf numFmtId="165" fontId="86" fillId="16" borderId="79" xfId="0" applyNumberFormat="1" applyFont="1" applyFill="1" applyBorder="1" applyAlignment="1">
      <alignment horizontal="center" vertical="center" wrapText="1"/>
    </xf>
    <xf numFmtId="165" fontId="86" fillId="16" borderId="54" xfId="0" applyNumberFormat="1" applyFont="1" applyFill="1" applyBorder="1" applyAlignment="1">
      <alignment horizontal="center" vertical="center" wrapText="1"/>
    </xf>
    <xf numFmtId="0" fontId="22" fillId="39" borderId="12" xfId="0" applyFont="1" applyFill="1" applyBorder="1" applyAlignment="1">
      <alignment horizontal="right" vertical="center" wrapText="1"/>
    </xf>
    <xf numFmtId="0" fontId="16" fillId="10" borderId="12" xfId="0" applyFont="1" applyFill="1" applyBorder="1" applyAlignment="1" applyProtection="1">
      <alignment horizontal="center" vertical="center" wrapText="1"/>
      <protection locked="0"/>
    </xf>
    <xf numFmtId="166" fontId="30" fillId="11" borderId="12" xfId="13" applyNumberFormat="1" applyFont="1" applyFill="1" applyBorder="1" applyAlignment="1" applyProtection="1">
      <alignment horizontal="center" vertical="center" wrapText="1"/>
      <protection locked="0"/>
    </xf>
    <xf numFmtId="165" fontId="80" fillId="38" borderId="0" xfId="13" applyFont="1" applyFill="1" applyBorder="1" applyAlignment="1" applyProtection="1">
      <alignment horizontal="left" vertical="center" wrapText="1"/>
    </xf>
    <xf numFmtId="0" fontId="34" fillId="11" borderId="4" xfId="0" applyFont="1" applyFill="1" applyBorder="1" applyAlignment="1">
      <alignment horizontal="center" vertical="center" wrapText="1"/>
    </xf>
    <xf numFmtId="169" fontId="35" fillId="11" borderId="4" xfId="13" applyNumberFormat="1" applyFont="1" applyFill="1" applyBorder="1" applyAlignment="1" applyProtection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  <xf numFmtId="165" fontId="87" fillId="10" borderId="21" xfId="13" applyFont="1" applyFill="1" applyBorder="1" applyAlignment="1" applyProtection="1">
      <alignment horizontal="center" vertical="center" wrapText="1"/>
    </xf>
    <xf numFmtId="0" fontId="19" fillId="41" borderId="22" xfId="0" applyFont="1" applyFill="1" applyBorder="1" applyAlignment="1">
      <alignment horizontal="right" vertical="center" wrapText="1" indent="2"/>
    </xf>
    <xf numFmtId="0" fontId="16" fillId="10" borderId="23" xfId="0" applyFont="1" applyFill="1" applyBorder="1" applyAlignment="1">
      <alignment horizontal="center" vertical="center" wrapText="1"/>
    </xf>
    <xf numFmtId="165" fontId="87" fillId="10" borderId="11" xfId="13" applyFont="1" applyFill="1" applyBorder="1" applyAlignment="1" applyProtection="1">
      <alignment horizontal="center" vertical="center" wrapText="1"/>
    </xf>
    <xf numFmtId="165" fontId="87" fillId="10" borderId="24" xfId="13" applyFont="1" applyFill="1" applyBorder="1" applyAlignment="1" applyProtection="1">
      <alignment horizontal="center" vertical="center" wrapText="1"/>
    </xf>
    <xf numFmtId="0" fontId="22" fillId="39" borderId="4" xfId="0" applyFont="1" applyFill="1" applyBorder="1" applyAlignment="1">
      <alignment horizontal="right" vertical="center" wrapText="1"/>
    </xf>
    <xf numFmtId="166" fontId="30" fillId="11" borderId="4" xfId="13" applyNumberFormat="1" applyFont="1" applyFill="1" applyBorder="1" applyAlignment="1" applyProtection="1">
      <alignment horizontal="center" vertical="center" wrapText="1"/>
      <protection locked="0"/>
    </xf>
    <xf numFmtId="165" fontId="26" fillId="53" borderId="4" xfId="13" applyFont="1" applyFill="1" applyBorder="1" applyAlignment="1" applyProtection="1">
      <alignment horizontal="center" vertical="center" wrapText="1"/>
    </xf>
    <xf numFmtId="0" fontId="22" fillId="39" borderId="14" xfId="0" applyFont="1" applyFill="1" applyBorder="1" applyAlignment="1">
      <alignment horizontal="right" vertical="center" wrapText="1"/>
    </xf>
    <xf numFmtId="0" fontId="16" fillId="10" borderId="14" xfId="0" applyFont="1" applyFill="1" applyBorder="1" applyAlignment="1" applyProtection="1">
      <alignment horizontal="center" vertical="center" wrapText="1"/>
      <protection locked="0"/>
    </xf>
    <xf numFmtId="166" fontId="30" fillId="11" borderId="14" xfId="13" applyNumberFormat="1" applyFont="1" applyFill="1" applyBorder="1" applyAlignment="1" applyProtection="1">
      <alignment horizontal="center" vertical="center" wrapText="1"/>
      <protection locked="0"/>
    </xf>
    <xf numFmtId="165" fontId="25" fillId="53" borderId="14" xfId="13" applyFont="1" applyFill="1" applyBorder="1" applyAlignment="1" applyProtection="1">
      <alignment horizontal="center" vertical="center" wrapText="1"/>
    </xf>
    <xf numFmtId="165" fontId="26" fillId="53" borderId="14" xfId="13" applyFont="1" applyFill="1" applyBorder="1" applyAlignment="1" applyProtection="1">
      <alignment horizontal="center" vertical="center" wrapText="1"/>
    </xf>
    <xf numFmtId="0" fontId="22" fillId="39" borderId="13" xfId="0" applyFont="1" applyFill="1" applyBorder="1" applyAlignment="1">
      <alignment horizontal="right" vertical="center" wrapText="1"/>
    </xf>
    <xf numFmtId="0" fontId="16" fillId="10" borderId="13" xfId="0" applyFont="1" applyFill="1" applyBorder="1" applyAlignment="1" applyProtection="1">
      <alignment horizontal="center" vertical="center" wrapText="1"/>
      <protection locked="0"/>
    </xf>
    <xf numFmtId="166" fontId="30" fillId="11" borderId="13" xfId="13" applyNumberFormat="1" applyFont="1" applyFill="1" applyBorder="1" applyAlignment="1" applyProtection="1">
      <alignment horizontal="center" vertical="center" wrapText="1"/>
      <protection locked="0"/>
    </xf>
    <xf numFmtId="165" fontId="25" fillId="53" borderId="13" xfId="13" applyFont="1" applyFill="1" applyBorder="1" applyAlignment="1" applyProtection="1">
      <alignment horizontal="center" vertical="center" wrapText="1"/>
    </xf>
    <xf numFmtId="165" fontId="26" fillId="53" borderId="13" xfId="13" applyFont="1" applyFill="1" applyBorder="1" applyAlignment="1" applyProtection="1">
      <alignment horizontal="center" vertical="center" wrapText="1"/>
    </xf>
    <xf numFmtId="0" fontId="92" fillId="24" borderId="4" xfId="0" applyFont="1" applyFill="1" applyBorder="1" applyAlignment="1">
      <alignment horizontal="left" vertical="center" wrapText="1" indent="1"/>
    </xf>
    <xf numFmtId="0" fontId="93" fillId="40" borderId="4" xfId="0" applyFont="1" applyFill="1" applyBorder="1" applyAlignment="1">
      <alignment horizontal="left" vertical="center" wrapText="1" indent="1"/>
    </xf>
    <xf numFmtId="0" fontId="33" fillId="33" borderId="13" xfId="0" applyFont="1" applyFill="1" applyBorder="1" applyAlignment="1">
      <alignment horizontal="center" vertical="center" wrapText="1"/>
    </xf>
    <xf numFmtId="0" fontId="92" fillId="22" borderId="4" xfId="0" applyFont="1" applyFill="1" applyBorder="1" applyAlignment="1">
      <alignment horizontal="left" vertical="center" wrapText="1" indent="1"/>
    </xf>
    <xf numFmtId="0" fontId="29" fillId="11" borderId="4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 applyProtection="1">
      <alignment horizontal="center" vertical="center" wrapText="1"/>
      <protection locked="0"/>
    </xf>
    <xf numFmtId="165" fontId="25" fillId="53" borderId="3" xfId="13" applyFont="1" applyFill="1" applyBorder="1" applyAlignment="1" applyProtection="1">
      <alignment horizontal="center" vertical="center" wrapText="1"/>
    </xf>
    <xf numFmtId="168" fontId="31" fillId="11" borderId="4" xfId="13" applyNumberFormat="1" applyFont="1" applyFill="1" applyBorder="1" applyAlignment="1" applyProtection="1">
      <alignment horizontal="left" vertical="center" wrapText="1" indent="1"/>
      <protection locked="0"/>
    </xf>
    <xf numFmtId="0" fontId="32" fillId="11" borderId="4" xfId="0" applyFont="1" applyFill="1" applyBorder="1" applyAlignment="1">
      <alignment horizontal="center" vertical="center" wrapText="1"/>
    </xf>
    <xf numFmtId="166" fontId="25" fillId="53" borderId="4" xfId="13" applyNumberFormat="1" applyFont="1" applyFill="1" applyBorder="1" applyAlignment="1" applyProtection="1">
      <alignment horizontal="center" vertical="center" wrapText="1"/>
    </xf>
    <xf numFmtId="0" fontId="27" fillId="57" borderId="0" xfId="0" applyFont="1" applyFill="1" applyAlignment="1">
      <alignment horizontal="center" vertical="center" wrapText="1"/>
    </xf>
    <xf numFmtId="0" fontId="27" fillId="57" borderId="10" xfId="0" applyFont="1" applyFill="1" applyBorder="1" applyAlignment="1">
      <alignment horizontal="center" vertical="center" wrapText="1"/>
    </xf>
    <xf numFmtId="0" fontId="62" fillId="54" borderId="4" xfId="0" applyFont="1" applyFill="1" applyBorder="1" applyAlignment="1">
      <alignment horizontal="left" vertical="center" wrapText="1"/>
    </xf>
    <xf numFmtId="0" fontId="23" fillId="39" borderId="14" xfId="0" applyFont="1" applyFill="1" applyBorder="1" applyAlignment="1">
      <alignment horizontal="left" vertical="center" wrapText="1"/>
    </xf>
    <xf numFmtId="0" fontId="18" fillId="39" borderId="12" xfId="0" applyFont="1" applyFill="1" applyBorder="1" applyAlignment="1">
      <alignment horizontal="center" vertical="center" wrapText="1"/>
    </xf>
    <xf numFmtId="49" fontId="24" fillId="39" borderId="12" xfId="0" applyNumberFormat="1" applyFont="1" applyFill="1" applyBorder="1" applyAlignment="1">
      <alignment horizontal="center" vertical="center" wrapText="1"/>
    </xf>
    <xf numFmtId="0" fontId="18" fillId="39" borderId="32" xfId="0" applyFont="1" applyFill="1" applyBorder="1" applyAlignment="1">
      <alignment horizontal="center" vertical="center" wrapText="1"/>
    </xf>
    <xf numFmtId="0" fontId="18" fillId="39" borderId="33" xfId="0" applyFont="1" applyFill="1" applyBorder="1" applyAlignment="1">
      <alignment horizontal="center" vertical="center" wrapText="1"/>
    </xf>
    <xf numFmtId="0" fontId="18" fillId="39" borderId="34" xfId="0" applyFont="1" applyFill="1" applyBorder="1" applyAlignment="1">
      <alignment horizontal="center" vertical="center" wrapText="1"/>
    </xf>
    <xf numFmtId="0" fontId="18" fillId="39" borderId="15" xfId="0" applyFont="1" applyFill="1" applyBorder="1" applyAlignment="1">
      <alignment horizontal="center" vertical="center" wrapText="1"/>
    </xf>
    <xf numFmtId="0" fontId="18" fillId="39" borderId="0" xfId="0" applyFont="1" applyFill="1" applyAlignment="1">
      <alignment horizontal="center" vertical="center" wrapText="1"/>
    </xf>
    <xf numFmtId="0" fontId="18" fillId="39" borderId="16" xfId="0" applyFont="1" applyFill="1" applyBorder="1" applyAlignment="1">
      <alignment horizontal="center" vertical="center" wrapText="1"/>
    </xf>
    <xf numFmtId="0" fontId="84" fillId="39" borderId="5" xfId="0" applyFont="1" applyFill="1" applyBorder="1" applyAlignment="1">
      <alignment horizontal="center" vertical="center" wrapText="1"/>
    </xf>
    <xf numFmtId="0" fontId="84" fillId="39" borderId="6" xfId="0" applyFont="1" applyFill="1" applyBorder="1" applyAlignment="1">
      <alignment horizontal="center" vertical="center" wrapText="1"/>
    </xf>
    <xf numFmtId="166" fontId="83" fillId="53" borderId="4" xfId="13" applyNumberFormat="1" applyFont="1" applyFill="1" applyBorder="1" applyAlignment="1" applyProtection="1">
      <alignment horizontal="center" vertical="center" wrapText="1"/>
    </xf>
    <xf numFmtId="165" fontId="83" fillId="53" borderId="4" xfId="13" applyFont="1" applyFill="1" applyBorder="1" applyAlignment="1" applyProtection="1">
      <alignment horizontal="center" vertical="center" wrapText="1"/>
    </xf>
    <xf numFmtId="0" fontId="18" fillId="39" borderId="13" xfId="0" applyFont="1" applyFill="1" applyBorder="1" applyAlignment="1">
      <alignment horizontal="center" vertical="center" wrapText="1"/>
    </xf>
    <xf numFmtId="0" fontId="72" fillId="37" borderId="4" xfId="0" applyFont="1" applyFill="1" applyBorder="1" applyAlignment="1">
      <alignment horizontal="left" vertical="center" wrapText="1"/>
    </xf>
    <xf numFmtId="0" fontId="24" fillId="52" borderId="11" xfId="0" applyFont="1" applyFill="1" applyBorder="1" applyAlignment="1">
      <alignment horizontal="left" vertical="center" wrapText="1" indent="1"/>
    </xf>
    <xf numFmtId="0" fontId="23" fillId="39" borderId="4" xfId="0" applyFont="1" applyFill="1" applyBorder="1" applyAlignment="1">
      <alignment horizontal="center" vertical="center" wrapText="1"/>
    </xf>
    <xf numFmtId="0" fontId="16" fillId="39" borderId="40" xfId="0" applyFont="1" applyFill="1" applyBorder="1" applyAlignment="1">
      <alignment horizontal="center" vertical="center" wrapText="1"/>
    </xf>
    <xf numFmtId="0" fontId="16" fillId="39" borderId="10" xfId="0" applyFont="1" applyFill="1" applyBorder="1" applyAlignment="1">
      <alignment horizontal="center" vertical="center" wrapText="1"/>
    </xf>
    <xf numFmtId="0" fontId="16" fillId="39" borderId="42" xfId="0" applyFont="1" applyFill="1" applyBorder="1" applyAlignment="1">
      <alignment horizontal="center" vertical="center" wrapText="1"/>
    </xf>
    <xf numFmtId="0" fontId="16" fillId="39" borderId="5" xfId="0" applyFont="1" applyFill="1" applyBorder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6" xfId="0" applyFont="1" applyFill="1" applyBorder="1" applyAlignment="1">
      <alignment horizontal="center" vertical="center" wrapText="1"/>
    </xf>
    <xf numFmtId="0" fontId="89" fillId="57" borderId="10" xfId="0" applyFont="1" applyFill="1" applyBorder="1" applyAlignment="1">
      <alignment horizontal="center" vertical="center" wrapText="1"/>
    </xf>
    <xf numFmtId="0" fontId="16" fillId="39" borderId="7" xfId="0" applyFont="1" applyFill="1" applyBorder="1" applyAlignment="1">
      <alignment horizontal="center" vertical="center" wrapText="1"/>
    </xf>
    <xf numFmtId="0" fontId="16" fillId="39" borderId="8" xfId="0" applyFont="1" applyFill="1" applyBorder="1" applyAlignment="1">
      <alignment horizontal="center" vertical="center" wrapText="1"/>
    </xf>
    <xf numFmtId="0" fontId="16" fillId="39" borderId="9" xfId="0" applyFont="1" applyFill="1" applyBorder="1" applyAlignment="1">
      <alignment horizontal="center" vertical="center" wrapText="1"/>
    </xf>
    <xf numFmtId="0" fontId="72" fillId="50" borderId="36" xfId="0" applyFont="1" applyFill="1" applyBorder="1" applyAlignment="1">
      <alignment horizontal="center" vertical="center"/>
    </xf>
    <xf numFmtId="0" fontId="72" fillId="50" borderId="37" xfId="0" applyFont="1" applyFill="1" applyBorder="1" applyAlignment="1">
      <alignment horizontal="center" vertical="center"/>
    </xf>
    <xf numFmtId="14" fontId="110" fillId="58" borderId="0" xfId="0" applyNumberFormat="1" applyFont="1" applyFill="1" applyAlignment="1" applyProtection="1">
      <alignment horizontal="center" vertical="center"/>
      <protection locked="0"/>
    </xf>
    <xf numFmtId="14" fontId="110" fillId="58" borderId="39" xfId="0" applyNumberFormat="1" applyFont="1" applyFill="1" applyBorder="1" applyAlignment="1" applyProtection="1">
      <alignment horizontal="center" vertical="center"/>
      <protection locked="0"/>
    </xf>
    <xf numFmtId="0" fontId="71" fillId="37" borderId="38" xfId="0" applyFont="1" applyFill="1" applyBorder="1" applyAlignment="1">
      <alignment horizontal="center" vertical="center" wrapText="1"/>
    </xf>
    <xf numFmtId="0" fontId="71" fillId="37" borderId="0" xfId="0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18" fillId="10" borderId="35" xfId="0" applyFont="1" applyFill="1" applyBorder="1" applyAlignment="1">
      <alignment horizontal="right" vertical="center" wrapText="1"/>
    </xf>
    <xf numFmtId="0" fontId="18" fillId="10" borderId="36" xfId="0" applyFont="1" applyFill="1" applyBorder="1" applyAlignment="1">
      <alignment horizontal="right" vertical="center" wrapText="1"/>
    </xf>
    <xf numFmtId="0" fontId="18" fillId="10" borderId="38" xfId="0" applyFont="1" applyFill="1" applyBorder="1" applyAlignment="1">
      <alignment horizontal="right" vertical="center" wrapText="1"/>
    </xf>
    <xf numFmtId="0" fontId="18" fillId="10" borderId="0" xfId="0" applyFont="1" applyFill="1" applyAlignment="1">
      <alignment horizontal="right" vertical="center" wrapText="1"/>
    </xf>
    <xf numFmtId="0" fontId="18" fillId="57" borderId="0" xfId="0" applyFont="1" applyFill="1" applyAlignment="1">
      <alignment horizontal="center" vertical="center" wrapText="1"/>
    </xf>
    <xf numFmtId="0" fontId="22" fillId="52" borderId="11" xfId="0" applyFont="1" applyFill="1" applyBorder="1" applyAlignment="1">
      <alignment horizontal="left" vertical="center" wrapText="1" indent="1"/>
    </xf>
    <xf numFmtId="0" fontId="23" fillId="39" borderId="4" xfId="0" applyFont="1" applyFill="1" applyBorder="1" applyAlignment="1">
      <alignment horizontal="left" vertical="center" wrapText="1"/>
    </xf>
    <xf numFmtId="0" fontId="18" fillId="10" borderId="28" xfId="0" applyFont="1" applyFill="1" applyBorder="1" applyAlignment="1">
      <alignment horizontal="left" vertical="center" wrapText="1"/>
    </xf>
    <xf numFmtId="0" fontId="18" fillId="10" borderId="66" xfId="0" applyFont="1" applyFill="1" applyBorder="1" applyAlignment="1">
      <alignment horizontal="left" vertical="center" wrapText="1"/>
    </xf>
    <xf numFmtId="0" fontId="18" fillId="10" borderId="29" xfId="0" applyFont="1" applyFill="1" applyBorder="1" applyAlignment="1">
      <alignment horizontal="left" vertical="center" wrapText="1"/>
    </xf>
    <xf numFmtId="0" fontId="18" fillId="10" borderId="30" xfId="0" applyFont="1" applyFill="1" applyBorder="1" applyAlignment="1">
      <alignment horizontal="left" vertical="center" wrapText="1"/>
    </xf>
    <xf numFmtId="0" fontId="18" fillId="10" borderId="0" xfId="0" applyFont="1" applyFill="1" applyAlignment="1">
      <alignment horizontal="left" vertical="center" wrapText="1"/>
    </xf>
    <xf numFmtId="0" fontId="18" fillId="10" borderId="31" xfId="0" applyFont="1" applyFill="1" applyBorder="1" applyAlignment="1">
      <alignment horizontal="left" vertical="center" wrapText="1"/>
    </xf>
    <xf numFmtId="0" fontId="18" fillId="10" borderId="68" xfId="0" applyFont="1" applyFill="1" applyBorder="1" applyAlignment="1">
      <alignment horizontal="left" vertical="center" wrapText="1"/>
    </xf>
    <xf numFmtId="0" fontId="18" fillId="10" borderId="69" xfId="0" applyFont="1" applyFill="1" applyBorder="1" applyAlignment="1">
      <alignment horizontal="left" vertical="center" wrapText="1"/>
    </xf>
    <xf numFmtId="0" fontId="18" fillId="10" borderId="71" xfId="0" applyFont="1" applyFill="1" applyBorder="1" applyAlignment="1">
      <alignment horizontal="left" vertical="center" wrapText="1"/>
    </xf>
    <xf numFmtId="0" fontId="33" fillId="11" borderId="38" xfId="0" applyFont="1" applyFill="1" applyBorder="1" applyAlignment="1">
      <alignment horizontal="right" vertical="center" wrapText="1"/>
    </xf>
    <xf numFmtId="0" fontId="33" fillId="11" borderId="0" xfId="0" applyFont="1" applyFill="1" applyAlignment="1">
      <alignment horizontal="right" vertical="center" wrapText="1"/>
    </xf>
    <xf numFmtId="1" fontId="90" fillId="11" borderId="0" xfId="0" applyNumberFormat="1" applyFont="1" applyFill="1" applyAlignment="1">
      <alignment horizontal="center" vertical="center" wrapText="1"/>
    </xf>
    <xf numFmtId="1" fontId="91" fillId="11" borderId="0" xfId="0" applyNumberFormat="1" applyFont="1" applyFill="1" applyAlignment="1">
      <alignment horizontal="center" vertical="center" wrapText="1"/>
    </xf>
    <xf numFmtId="166" fontId="79" fillId="11" borderId="0" xfId="0" applyNumberFormat="1" applyFont="1" applyFill="1" applyAlignment="1">
      <alignment horizontal="right" wrapText="1"/>
    </xf>
    <xf numFmtId="0" fontId="110" fillId="29" borderId="0" xfId="0" applyFont="1" applyFill="1" applyAlignment="1">
      <alignment horizontal="left" vertical="center" indent="1"/>
    </xf>
    <xf numFmtId="0" fontId="110" fillId="29" borderId="18" xfId="0" applyFont="1" applyFill="1" applyBorder="1" applyAlignment="1">
      <alignment horizontal="left" vertical="center" indent="1"/>
    </xf>
    <xf numFmtId="165" fontId="76" fillId="29" borderId="4" xfId="13" applyFont="1" applyFill="1" applyBorder="1" applyAlignment="1" applyProtection="1">
      <alignment horizontal="center" vertical="center" wrapText="1"/>
    </xf>
    <xf numFmtId="0" fontId="77" fillId="29" borderId="4" xfId="0" applyFont="1" applyFill="1" applyBorder="1" applyAlignment="1">
      <alignment horizontal="right" vertical="center"/>
    </xf>
    <xf numFmtId="0" fontId="78" fillId="29" borderId="4" xfId="0" applyFont="1" applyFill="1" applyBorder="1" applyAlignment="1">
      <alignment horizontal="center" vertical="center" wrapText="1"/>
    </xf>
    <xf numFmtId="0" fontId="64" fillId="29" borderId="4" xfId="0" applyFont="1" applyFill="1" applyBorder="1" applyAlignment="1">
      <alignment horizontal="right" vertical="center"/>
    </xf>
    <xf numFmtId="0" fontId="65" fillId="29" borderId="4" xfId="0" applyFont="1" applyFill="1" applyBorder="1" applyAlignment="1">
      <alignment horizontal="center" vertical="center" wrapText="1"/>
    </xf>
    <xf numFmtId="0" fontId="64" fillId="29" borderId="4" xfId="0" applyFont="1" applyFill="1" applyBorder="1" applyAlignment="1">
      <alignment horizontal="center" vertical="center" wrapText="1"/>
    </xf>
    <xf numFmtId="0" fontId="68" fillId="45" borderId="41" xfId="0" applyFont="1" applyFill="1" applyBorder="1" applyAlignment="1">
      <alignment horizontal="center" vertical="center"/>
    </xf>
    <xf numFmtId="0" fontId="68" fillId="45" borderId="41" xfId="0" applyFont="1" applyFill="1" applyBorder="1" applyAlignment="1">
      <alignment horizontal="left" vertical="center" indent="1"/>
    </xf>
    <xf numFmtId="0" fontId="43" fillId="10" borderId="0" xfId="0" applyFont="1" applyFill="1" applyAlignment="1">
      <alignment horizontal="right" vertical="center" indent="1"/>
    </xf>
    <xf numFmtId="0" fontId="43" fillId="10" borderId="0" xfId="0" applyFont="1" applyFill="1" applyAlignment="1">
      <alignment horizontal="left" vertical="center"/>
    </xf>
    <xf numFmtId="0" fontId="42" fillId="10" borderId="0" xfId="0" applyFont="1" applyFill="1" applyAlignment="1">
      <alignment horizontal="center" vertical="center"/>
    </xf>
    <xf numFmtId="0" fontId="44" fillId="10" borderId="0" xfId="0" applyFont="1" applyFill="1" applyAlignment="1">
      <alignment horizontal="left" vertical="center"/>
    </xf>
    <xf numFmtId="0" fontId="44" fillId="10" borderId="0" xfId="0" applyFont="1" applyFill="1" applyAlignment="1">
      <alignment horizontal="right" vertical="center" indent="1"/>
    </xf>
    <xf numFmtId="0" fontId="45" fillId="10" borderId="0" xfId="0" applyFont="1" applyFill="1" applyAlignment="1">
      <alignment horizontal="left" vertical="center"/>
    </xf>
    <xf numFmtId="0" fontId="45" fillId="10" borderId="0" xfId="0" applyFont="1" applyFill="1" applyAlignment="1">
      <alignment horizontal="right" vertical="center" indent="1"/>
    </xf>
    <xf numFmtId="0" fontId="38" fillId="10" borderId="0" xfId="0" applyFont="1" applyFill="1" applyAlignment="1">
      <alignment horizontal="center" vertical="top" wrapText="1"/>
    </xf>
    <xf numFmtId="0" fontId="71" fillId="45" borderId="41" xfId="0" applyFont="1" applyFill="1" applyBorder="1" applyAlignment="1">
      <alignment horizontal="center" vertical="center" wrapText="1"/>
    </xf>
    <xf numFmtId="0" fontId="75" fillId="29" borderId="4" xfId="0" applyFont="1" applyFill="1" applyBorder="1" applyAlignment="1">
      <alignment horizontal="center" vertical="center"/>
    </xf>
    <xf numFmtId="0" fontId="104" fillId="28" borderId="80" xfId="0" applyFont="1" applyFill="1" applyBorder="1" applyAlignment="1">
      <alignment horizontal="left" vertical="center" wrapText="1" indent="1"/>
    </xf>
    <xf numFmtId="0" fontId="104" fillId="28" borderId="81" xfId="0" applyFont="1" applyFill="1" applyBorder="1" applyAlignment="1">
      <alignment horizontal="left" vertical="center" wrapText="1" indent="1"/>
    </xf>
    <xf numFmtId="0" fontId="104" fillId="28" borderId="82" xfId="0" applyFont="1" applyFill="1" applyBorder="1" applyAlignment="1">
      <alignment horizontal="left" vertical="center" wrapText="1" indent="1"/>
    </xf>
    <xf numFmtId="0" fontId="103" fillId="28" borderId="32" xfId="0" applyFont="1" applyFill="1" applyBorder="1" applyAlignment="1">
      <alignment horizontal="left" vertical="center" wrapText="1" indent="1"/>
    </xf>
    <xf numFmtId="0" fontId="103" fillId="28" borderId="33" xfId="0" applyFont="1" applyFill="1" applyBorder="1" applyAlignment="1">
      <alignment horizontal="left" vertical="center" wrapText="1" indent="1"/>
    </xf>
    <xf numFmtId="178" fontId="106" fillId="28" borderId="80" xfId="19" applyNumberFormat="1" applyFont="1" applyFill="1" applyBorder="1" applyAlignment="1">
      <alignment horizontal="center" vertical="center" wrapText="1"/>
    </xf>
    <xf numFmtId="178" fontId="106" fillId="28" borderId="81" xfId="19" applyNumberFormat="1" applyFont="1" applyFill="1" applyBorder="1" applyAlignment="1">
      <alignment horizontal="center" vertical="center" wrapText="1"/>
    </xf>
    <xf numFmtId="178" fontId="106" fillId="28" borderId="82" xfId="19" applyNumberFormat="1" applyFont="1" applyFill="1" applyBorder="1" applyAlignment="1">
      <alignment horizontal="center" vertical="center" wrapText="1"/>
    </xf>
    <xf numFmtId="176" fontId="107" fillId="48" borderId="80" xfId="19" applyNumberFormat="1" applyFont="1" applyFill="1" applyBorder="1" applyAlignment="1">
      <alignment horizontal="center" vertical="center" wrapText="1"/>
    </xf>
    <xf numFmtId="176" fontId="107" fillId="48" borderId="82" xfId="19" applyNumberFormat="1" applyFont="1" applyFill="1" applyBorder="1" applyAlignment="1">
      <alignment horizontal="center" vertical="center" wrapText="1"/>
    </xf>
    <xf numFmtId="0" fontId="68" fillId="45" borderId="41" xfId="0" applyFont="1" applyFill="1" applyBorder="1" applyAlignment="1">
      <alignment horizontal="center" vertical="center" wrapText="1"/>
    </xf>
    <xf numFmtId="0" fontId="103" fillId="46" borderId="80" xfId="0" applyFont="1" applyFill="1" applyBorder="1" applyAlignment="1">
      <alignment horizontal="center" vertical="center" wrapText="1"/>
    </xf>
    <xf numFmtId="0" fontId="103" fillId="46" borderId="81" xfId="0" applyFont="1" applyFill="1" applyBorder="1" applyAlignment="1">
      <alignment horizontal="center" vertical="center" wrapText="1"/>
    </xf>
    <xf numFmtId="0" fontId="103" fillId="46" borderId="82" xfId="0" applyFont="1" applyFill="1" applyBorder="1" applyAlignment="1">
      <alignment horizontal="center" vertical="center" wrapText="1"/>
    </xf>
    <xf numFmtId="0" fontId="103" fillId="28" borderId="80" xfId="0" applyFont="1" applyFill="1" applyBorder="1" applyAlignment="1">
      <alignment horizontal="center" vertical="center" wrapText="1"/>
    </xf>
    <xf numFmtId="0" fontId="103" fillId="28" borderId="81" xfId="0" applyFont="1" applyFill="1" applyBorder="1" applyAlignment="1">
      <alignment horizontal="center" vertical="center" wrapText="1"/>
    </xf>
    <xf numFmtId="0" fontId="103" fillId="28" borderId="82" xfId="0" applyFont="1" applyFill="1" applyBorder="1" applyAlignment="1">
      <alignment horizontal="center" vertical="center" wrapText="1"/>
    </xf>
    <xf numFmtId="0" fontId="73" fillId="30" borderId="0" xfId="0" applyFont="1" applyFill="1" applyAlignment="1">
      <alignment horizontal="center" vertical="center"/>
    </xf>
    <xf numFmtId="0" fontId="99" fillId="30" borderId="0" xfId="0" applyFont="1" applyFill="1" applyAlignment="1">
      <alignment horizontal="center" vertical="center"/>
    </xf>
    <xf numFmtId="0" fontId="59" fillId="20" borderId="13" xfId="0" applyFont="1" applyFill="1" applyBorder="1" applyAlignment="1">
      <alignment horizontal="center" vertical="center" wrapText="1"/>
    </xf>
    <xf numFmtId="0" fontId="22" fillId="10" borderId="36" xfId="0" applyFont="1" applyFill="1" applyBorder="1" applyAlignment="1" applyProtection="1">
      <alignment horizontal="center" vertical="center"/>
      <protection locked="0"/>
    </xf>
    <xf numFmtId="0" fontId="22" fillId="10" borderId="0" xfId="0" applyFont="1" applyFill="1" applyBorder="1" applyAlignment="1" applyProtection="1">
      <alignment horizontal="center" vertical="center"/>
      <protection locked="0"/>
    </xf>
    <xf numFmtId="0" fontId="112" fillId="60" borderId="0" xfId="0" applyFont="1" applyFill="1" applyBorder="1" applyAlignment="1">
      <alignment horizontal="center" vertical="center"/>
    </xf>
    <xf numFmtId="0" fontId="112" fillId="60" borderId="15" xfId="0" applyFont="1" applyFill="1" applyBorder="1" applyAlignment="1">
      <alignment horizontal="center" vertical="center"/>
    </xf>
    <xf numFmtId="0" fontId="111" fillId="61" borderId="0" xfId="13" applyNumberFormat="1" applyFont="1" applyFill="1" applyBorder="1" applyAlignment="1">
      <alignment horizontal="center" vertical="center"/>
    </xf>
    <xf numFmtId="0" fontId="111" fillId="61" borderId="49" xfId="13" applyNumberFormat="1" applyFont="1" applyFill="1" applyBorder="1" applyAlignment="1">
      <alignment horizontal="center" vertical="center"/>
    </xf>
    <xf numFmtId="0" fontId="111" fillId="28" borderId="0" xfId="13" applyNumberFormat="1" applyFont="1" applyFill="1" applyBorder="1" applyAlignment="1">
      <alignment horizontal="center" vertical="center"/>
    </xf>
    <xf numFmtId="0" fontId="111" fillId="28" borderId="49" xfId="13" applyNumberFormat="1" applyFont="1" applyFill="1" applyBorder="1" applyAlignment="1">
      <alignment horizontal="center" vertical="center"/>
    </xf>
    <xf numFmtId="167" fontId="113" fillId="15" borderId="0" xfId="0" applyNumberFormat="1" applyFont="1" applyFill="1" applyBorder="1" applyAlignment="1">
      <alignment horizontal="center" vertical="center" wrapText="1"/>
    </xf>
    <xf numFmtId="0" fontId="71" fillId="38" borderId="0" xfId="0" applyFont="1" applyFill="1" applyAlignment="1">
      <alignment vertical="center" wrapText="1"/>
    </xf>
    <xf numFmtId="0" fontId="114" fillId="62" borderId="0" xfId="0" applyFont="1" applyFill="1" applyAlignment="1">
      <alignment horizontal="left" vertical="center" indent="1"/>
    </xf>
    <xf numFmtId="0" fontId="115" fillId="59" borderId="0" xfId="0" applyFont="1" applyFill="1" applyAlignment="1">
      <alignment horizontal="left" vertical="center" indent="1"/>
    </xf>
    <xf numFmtId="0" fontId="63" fillId="63" borderId="0" xfId="0" applyFont="1" applyFill="1" applyAlignment="1">
      <alignment horizontal="left" vertical="center" indent="1"/>
    </xf>
    <xf numFmtId="0" fontId="63" fillId="63" borderId="39" xfId="0" applyFont="1" applyFill="1" applyBorder="1" applyAlignment="1">
      <alignment horizontal="left" vertical="center" indent="1"/>
    </xf>
    <xf numFmtId="165" fontId="63" fillId="63" borderId="0" xfId="0" applyNumberFormat="1" applyFont="1" applyFill="1" applyAlignment="1">
      <alignment horizontal="center" vertical="center" wrapText="1"/>
    </xf>
  </cellXfs>
  <cellStyles count="20">
    <cellStyle name="Accent 1 1" xfId="1" xr:uid="{00000000-0005-0000-0000-000000000000}"/>
    <cellStyle name="Accent 2 1" xfId="2" xr:uid="{00000000-0005-0000-0000-000001000000}"/>
    <cellStyle name="Accent 3 1" xfId="3" xr:uid="{00000000-0005-0000-0000-000002000000}"/>
    <cellStyle name="Accent 4" xfId="4" xr:uid="{00000000-0005-0000-0000-000003000000}"/>
    <cellStyle name="Bad 1" xfId="5" xr:uid="{00000000-0005-0000-0000-000004000000}"/>
    <cellStyle name="Error 1" xfId="6" xr:uid="{00000000-0005-0000-0000-000005000000}"/>
    <cellStyle name="Footnote 1" xfId="7" xr:uid="{00000000-0005-0000-0000-000006000000}"/>
    <cellStyle name="Good 1" xfId="8" xr:uid="{00000000-0005-0000-0000-000007000000}"/>
    <cellStyle name="Heading 1 1" xfId="9" xr:uid="{00000000-0005-0000-0000-000008000000}"/>
    <cellStyle name="Heading 2 1" xfId="10" xr:uid="{00000000-0005-0000-0000-000009000000}"/>
    <cellStyle name="Heading 3" xfId="11" xr:uid="{00000000-0005-0000-0000-00000A000000}"/>
    <cellStyle name="Hiperlink" xfId="12" builtinId="8"/>
    <cellStyle name="Moeda" xfId="13" builtinId="4"/>
    <cellStyle name="Moeda 6" xfId="19" xr:uid="{2BF016B0-C4AC-445A-B404-95723954A575}"/>
    <cellStyle name="Neutral 1" xfId="14" xr:uid="{00000000-0005-0000-0000-00000D000000}"/>
    <cellStyle name="Normal" xfId="0" builtinId="0"/>
    <cellStyle name="Note 1" xfId="15" xr:uid="{00000000-0005-0000-0000-00000F000000}"/>
    <cellStyle name="Status 1" xfId="16" xr:uid="{00000000-0005-0000-0000-000010000000}"/>
    <cellStyle name="Text 1" xfId="17" xr:uid="{00000000-0005-0000-0000-000011000000}"/>
    <cellStyle name="Warning 1" xfId="18" xr:uid="{00000000-0005-0000-0000-00001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rgb="FF002060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66006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CCCC"/>
      <rgbColor rgb="00808080"/>
      <rgbColor rgb="009999FF"/>
      <rgbColor rgb="00996600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CC0000"/>
      <rgbColor rgb="00006600"/>
      <rgbColor rgb="000000FF"/>
      <rgbColor rgb="0000CCFF"/>
      <rgbColor rgb="00EAEAE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31D90"/>
      <color rgb="FF14000A"/>
      <color rgb="FF280014"/>
      <color rgb="FF122B4A"/>
      <color rgb="FF0000FF"/>
      <color rgb="FF28005A"/>
      <color rgb="FF00CCFF"/>
      <color rgb="FFB1A7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Lines="10" dropStyle="combo" dx="16" fmlaLink="$N$11" fmlaRange="CHASSIS!$F$4:$F$10" sel="1" val="0"/>
</file>

<file path=xl/ctrlProps/ctrlProp10.xml><?xml version="1.0" encoding="utf-8"?>
<formControlPr xmlns="http://schemas.microsoft.com/office/spreadsheetml/2009/9/main" objectType="Drop" dropLines="24" dropStyle="combo" dx="16" fmlaLink="$N$26" fmlaRange="CARROCERIAS!$E$61:$E$67" sel="1" val="0"/>
</file>

<file path=xl/ctrlProps/ctrlProp11.xml><?xml version="1.0" encoding="utf-8"?>
<formControlPr xmlns="http://schemas.microsoft.com/office/spreadsheetml/2009/9/main" objectType="Drop" dropLines="24" dropStyle="combo" dx="16" fmlaLink="$N$32" fmlaRange="CARROCERIAS!$E$95:$E$96" sel="1" val="0"/>
</file>

<file path=xl/ctrlProps/ctrlProp12.xml><?xml version="1.0" encoding="utf-8"?>
<formControlPr xmlns="http://schemas.microsoft.com/office/spreadsheetml/2009/9/main" objectType="Drop" dropLines="24" dropStyle="combo" dx="16" fmlaLink="$N$33" fmlaRange="CARROCERIAS!$E$100:$E$105" sel="1" val="0"/>
</file>

<file path=xl/ctrlProps/ctrlProp13.xml><?xml version="1.0" encoding="utf-8"?>
<formControlPr xmlns="http://schemas.microsoft.com/office/spreadsheetml/2009/9/main" objectType="Drop" dropLines="24" dropStyle="combo" dx="16" fmlaLink="$N$34" fmlaRange="CARROCERIAS!$E$109:$E$111" sel="1" val="0"/>
</file>

<file path=xl/ctrlProps/ctrlProp14.xml><?xml version="1.0" encoding="utf-8"?>
<formControlPr xmlns="http://schemas.microsoft.com/office/spreadsheetml/2009/9/main" objectType="Drop" dropLines="24" dropStyle="combo" dx="16" fmlaLink="$N$35" fmlaRange="CARROCERIAS!$E$115:$E$132" sel="1" val="0"/>
</file>

<file path=xl/ctrlProps/ctrlProp15.xml><?xml version="1.0" encoding="utf-8"?>
<formControlPr xmlns="http://schemas.microsoft.com/office/spreadsheetml/2009/9/main" objectType="Drop" dropLines="18" dropStyle="combo" dx="16" fmlaLink="$N$47" fmlaRange="OPCIONAIS!$B$21:$E$26" sel="1" val="0"/>
</file>

<file path=xl/ctrlProps/ctrlProp16.xml><?xml version="1.0" encoding="utf-8"?>
<formControlPr xmlns="http://schemas.microsoft.com/office/spreadsheetml/2009/9/main" objectType="Drop" dropLines="25" dropStyle="combo" dx="16" fmlaLink="$N$42" fmlaRange="OPCIONAIS!$B$2:$E$6" sel="1" val="0"/>
</file>

<file path=xl/ctrlProps/ctrlProp17.xml><?xml version="1.0" encoding="utf-8"?>
<formControlPr xmlns="http://schemas.microsoft.com/office/spreadsheetml/2009/9/main" objectType="Drop" dropLines="25" dropStyle="combo" dx="16" fmlaLink="$N$51" fmlaRange="OPCIONAIS!$B$38:$B$40" sel="1" val="0"/>
</file>

<file path=xl/ctrlProps/ctrlProp18.xml><?xml version="1.0" encoding="utf-8"?>
<formControlPr xmlns="http://schemas.microsoft.com/office/spreadsheetml/2009/9/main" objectType="Drop" dropLines="25" dropStyle="combo" dx="16" fmlaLink="$N$52" fmlaRange="OPCIONAIS!$B$38:$B$40" sel="1" val="0"/>
</file>

<file path=xl/ctrlProps/ctrlProp19.xml><?xml version="1.0" encoding="utf-8"?>
<formControlPr xmlns="http://schemas.microsoft.com/office/spreadsheetml/2009/9/main" objectType="Drop" dropLines="25" dropStyle="combo" dx="16" fmlaLink="$N$53" fmlaRange="OPCIONAIS!$B$42:$B$45" sel="1" val="0"/>
</file>

<file path=xl/ctrlProps/ctrlProp2.xml><?xml version="1.0" encoding="utf-8"?>
<formControlPr xmlns="http://schemas.microsoft.com/office/spreadsheetml/2009/9/main" objectType="Drop" dropLines="5" dropStyle="combo" dx="16" fmlaLink="$N$12" fmlaRange="CHASSIS!$F$14:$F$18" sel="1" val="0"/>
</file>

<file path=xl/ctrlProps/ctrlProp20.xml><?xml version="1.0" encoding="utf-8"?>
<formControlPr xmlns="http://schemas.microsoft.com/office/spreadsheetml/2009/9/main" objectType="Drop" dropLines="25" dropStyle="combo" dx="16" fmlaLink="$N$54" fmlaRange="OPCIONAIS!$B$42:$B$45" sel="1" val="0"/>
</file>

<file path=xl/ctrlProps/ctrlProp21.xml><?xml version="1.0" encoding="utf-8"?>
<formControlPr xmlns="http://schemas.microsoft.com/office/spreadsheetml/2009/9/main" objectType="Drop" dropLines="25" dropStyle="combo" dx="16" fmlaLink="$N$55" fmlaRange="OPCIONAIS!$B$42:$B$45" sel="1" val="0"/>
</file>

<file path=xl/ctrlProps/ctrlProp22.xml><?xml version="1.0" encoding="utf-8"?>
<formControlPr xmlns="http://schemas.microsoft.com/office/spreadsheetml/2009/9/main" objectType="Drop" dropLines="25" dropStyle="combo" dx="16" fmlaLink="$N$56" fmlaRange="OPCIONAIS!$B$60:$B$63" sel="1" val="0"/>
</file>

<file path=xl/ctrlProps/ctrlProp23.xml><?xml version="1.0" encoding="utf-8"?>
<formControlPr xmlns="http://schemas.microsoft.com/office/spreadsheetml/2009/9/main" objectType="Drop" dropLines="25" dropStyle="combo" dx="16" fmlaLink="$N$57" fmlaRange="OPCIONAIS!$B$65:$B$68" sel="1" val="0"/>
</file>

<file path=xl/ctrlProps/ctrlProp24.xml><?xml version="1.0" encoding="utf-8"?>
<formControlPr xmlns="http://schemas.microsoft.com/office/spreadsheetml/2009/9/main" objectType="Drop" dropLines="25" dropStyle="combo" dx="16" fmlaLink="$N$58" fmlaRange="OPCIONAIS!$B$65:$B$68" sel="1" val="0"/>
</file>

<file path=xl/ctrlProps/ctrlProp25.xml><?xml version="1.0" encoding="utf-8"?>
<formControlPr xmlns="http://schemas.microsoft.com/office/spreadsheetml/2009/9/main" objectType="Drop" dropLines="25" dropStyle="combo" dx="16" fmlaLink="$N$59" fmlaRange="OPCIONAIS!$B$65:$B$68" sel="1" val="0"/>
</file>

<file path=xl/ctrlProps/ctrlProp26.xml><?xml version="1.0" encoding="utf-8"?>
<formControlPr xmlns="http://schemas.microsoft.com/office/spreadsheetml/2009/9/main" objectType="Drop" dropLines="25" dropStyle="combo" dx="16" fmlaLink="$N$60" fmlaRange="OPCIONAIS!$B$70:$B$73" sel="1" val="0"/>
</file>

<file path=xl/ctrlProps/ctrlProp27.xml><?xml version="1.0" encoding="utf-8"?>
<formControlPr xmlns="http://schemas.microsoft.com/office/spreadsheetml/2009/9/main" objectType="Drop" dropLines="25" dropStyle="combo" dx="16" fmlaLink="$N$61" fmlaRange="OPCIONAIS!$B$70:$B$73" sel="1" val="0"/>
</file>

<file path=xl/ctrlProps/ctrlProp28.xml><?xml version="1.0" encoding="utf-8"?>
<formControlPr xmlns="http://schemas.microsoft.com/office/spreadsheetml/2009/9/main" objectType="Drop" dropLines="25" dropStyle="combo" dx="16" fmlaLink="$N$62" fmlaRange="OPCIONAIS!$B$70:$B$73" sel="1" val="0"/>
</file>

<file path=xl/ctrlProps/ctrlProp29.xml><?xml version="1.0" encoding="utf-8"?>
<formControlPr xmlns="http://schemas.microsoft.com/office/spreadsheetml/2009/9/main" objectType="Drop" dropLines="25" dropStyle="combo" dx="16" fmlaLink="$N$63" fmlaRange="OPCIONAIS!$B$75:$B$79" sel="1" val="0"/>
</file>

<file path=xl/ctrlProps/ctrlProp3.xml><?xml version="1.0" encoding="utf-8"?>
<formControlPr xmlns="http://schemas.microsoft.com/office/spreadsheetml/2009/9/main" objectType="Drop" dropLines="25" dropStyle="combo" dx="16" fmlaLink="$N$13" fmlaRange="CHASSIS!$F$22:$F$42" sel="1" val="0"/>
</file>

<file path=xl/ctrlProps/ctrlProp30.xml><?xml version="1.0" encoding="utf-8"?>
<formControlPr xmlns="http://schemas.microsoft.com/office/spreadsheetml/2009/9/main" objectType="Drop" dropLines="25" dropStyle="combo" dx="16" fmlaLink="$N$64" fmlaRange="OPCIONAIS!$B$75:$B$79" sel="1" val="0"/>
</file>

<file path=xl/ctrlProps/ctrlProp31.xml><?xml version="1.0" encoding="utf-8"?>
<formControlPr xmlns="http://schemas.microsoft.com/office/spreadsheetml/2009/9/main" objectType="Drop" dropLines="25" dropStyle="combo" dx="16" fmlaLink="$N$65" fmlaRange="OPCIONAIS!$B$81:$B$86" sel="1" val="0"/>
</file>

<file path=xl/ctrlProps/ctrlProp32.xml><?xml version="1.0" encoding="utf-8"?>
<formControlPr xmlns="http://schemas.microsoft.com/office/spreadsheetml/2009/9/main" objectType="Drop" dropLines="25" dropStyle="combo" dx="16" fmlaLink="$N$66" fmlaRange="OPCIONAIS!$B$81:$B$86" sel="1" val="0"/>
</file>

<file path=xl/ctrlProps/ctrlProp33.xml><?xml version="1.0" encoding="utf-8"?>
<formControlPr xmlns="http://schemas.microsoft.com/office/spreadsheetml/2009/9/main" objectType="Drop" dropLines="25" dropStyle="combo" dx="16" fmlaLink="$N$67" fmlaRange="OPCIONAIS!$B$81:$B$86" sel="1" val="0"/>
</file>

<file path=xl/ctrlProps/ctrlProp34.xml><?xml version="1.0" encoding="utf-8"?>
<formControlPr xmlns="http://schemas.microsoft.com/office/spreadsheetml/2009/9/main" objectType="Drop" dropLines="25" dropStyle="combo" dx="16" fmlaLink="$N$68" fmlaRange="OPCIONAIS!$B$81:$B$86" sel="1" val="0"/>
</file>

<file path=xl/ctrlProps/ctrlProp35.xml><?xml version="1.0" encoding="utf-8"?>
<formControlPr xmlns="http://schemas.microsoft.com/office/spreadsheetml/2009/9/main" objectType="Drop" dropLines="25" dropStyle="combo" dx="16" fmlaLink="$N$69" fmlaRange="OPCIONAIS!$B$81:$B$86" sel="1" val="0"/>
</file>

<file path=xl/ctrlProps/ctrlProp36.xml><?xml version="1.0" encoding="utf-8"?>
<formControlPr xmlns="http://schemas.microsoft.com/office/spreadsheetml/2009/9/main" objectType="Drop" dropLines="25" dropStyle="combo" dx="16" fmlaLink="$N$71" fmlaRange="OPCIONAIS!$B$108:$B$110" sel="1" val="0"/>
</file>

<file path=xl/ctrlProps/ctrlProp37.xml><?xml version="1.0" encoding="utf-8"?>
<formControlPr xmlns="http://schemas.microsoft.com/office/spreadsheetml/2009/9/main" objectType="Drop" dropLines="25" dropStyle="combo" dx="16" fmlaLink="$N$72" fmlaRange="OPCIONAIS!$B$121:$E$122" sel="1" val="0"/>
</file>

<file path=xl/ctrlProps/ctrlProp38.xml><?xml version="1.0" encoding="utf-8"?>
<formControlPr xmlns="http://schemas.microsoft.com/office/spreadsheetml/2009/9/main" objectType="Drop" dropLines="25" dropStyle="combo" dx="16" fmlaLink="$N$73" fmlaRange="OPCIONAIS!$B$112:$E$114" sel="1" val="0"/>
</file>

<file path=xl/ctrlProps/ctrlProp39.xml><?xml version="1.0" encoding="utf-8"?>
<formControlPr xmlns="http://schemas.microsoft.com/office/spreadsheetml/2009/9/main" objectType="Drop" dropLines="25" dropStyle="combo" dx="16" fmlaLink="$N$70" fmlaRange="OPCIONAIS!$B$88:$B$89" sel="1" val="0"/>
</file>

<file path=xl/ctrlProps/ctrlProp4.xml><?xml version="1.0" encoding="utf-8"?>
<formControlPr xmlns="http://schemas.microsoft.com/office/spreadsheetml/2009/9/main" objectType="Drop" dropLines="25" dropStyle="combo" dx="16" fmlaLink="$N$14" fmlaRange="CHASSIS!$F$47:$F$60" sel="1" val="0"/>
</file>

<file path=xl/ctrlProps/ctrlProp40.xml><?xml version="1.0" encoding="utf-8"?>
<formControlPr xmlns="http://schemas.microsoft.com/office/spreadsheetml/2009/9/main" objectType="Drop" dropLines="18" dropStyle="combo" dx="16" fmlaLink="$N$48" fmlaRange="OPCIONAIS!$B$28:$E$31" sel="1" val="0"/>
</file>

<file path=xl/ctrlProps/ctrlProp41.xml><?xml version="1.0" encoding="utf-8"?>
<formControlPr xmlns="http://schemas.microsoft.com/office/spreadsheetml/2009/9/main" objectType="Drop" dropLines="18" dropStyle="combo" dx="16" fmlaLink="$N$49" fmlaRange="OPCIONAIS!$B$28:$E$31" sel="1" val="0"/>
</file>

<file path=xl/ctrlProps/ctrlProp42.xml><?xml version="1.0" encoding="utf-8"?>
<formControlPr xmlns="http://schemas.microsoft.com/office/spreadsheetml/2009/9/main" objectType="Drop" dropLines="18" dropStyle="combo" dx="16" fmlaLink="$N$50" fmlaRange="OPCIONAIS!$B$28:$E$31" sel="1" val="0"/>
</file>

<file path=xl/ctrlProps/ctrlProp43.xml><?xml version="1.0" encoding="utf-8"?>
<formControlPr xmlns="http://schemas.microsoft.com/office/spreadsheetml/2009/9/main" objectType="Drop" dropLines="25" dropStyle="combo" dx="16" fmlaLink="$N$46" fmlaRange="OPCIONAIS!$B$33:$E$36" sel="1" val="0"/>
</file>

<file path=xl/ctrlProps/ctrlProp44.xml><?xml version="1.0" encoding="utf-8"?>
<formControlPr xmlns="http://schemas.microsoft.com/office/spreadsheetml/2009/9/main" objectType="Drop" dropLines="26" dropStyle="combo" dx="16" fmlaLink="$N$44" fmlaRange="OPCIONAIS!$B$8:$E$19" sel="1" val="0"/>
</file>

<file path=xl/ctrlProps/ctrlProp45.xml><?xml version="1.0" encoding="utf-8"?>
<formControlPr xmlns="http://schemas.microsoft.com/office/spreadsheetml/2009/9/main" objectType="Drop" dropLines="25" dropStyle="combo" dx="16" fmlaLink="$N$43" fmlaRange="CARROCERIAS!$D$3:$E$11" sel="1" val="0"/>
</file>

<file path=xl/ctrlProps/ctrlProp46.xml><?xml version="1.0" encoding="utf-8"?>
<formControlPr xmlns="http://schemas.microsoft.com/office/spreadsheetml/2009/9/main" objectType="Drop" dropLines="24" dropStyle="combo" dx="16" fmlaLink="$N$22" fmlaRange="CARROCERIAS!$E$24:$E$29" sel="1" val="0"/>
</file>

<file path=xl/ctrlProps/ctrlProp47.xml><?xml version="1.0" encoding="utf-8"?>
<formControlPr xmlns="http://schemas.microsoft.com/office/spreadsheetml/2009/9/main" objectType="Drop" dropLines="5" dropStyle="combo" dx="16" fmlaLink="$N$74" fmlaRange="OPCIONAIS!$B$116:$B$119" sel="1" val="0"/>
</file>

<file path=xl/ctrlProps/ctrlProp48.xml><?xml version="1.0" encoding="utf-8"?>
<formControlPr xmlns="http://schemas.microsoft.com/office/spreadsheetml/2009/9/main" objectType="Drop" dropLines="15" dropStyle="combo" dx="16" fmlaLink="$N$31" fmlaRange="CARROCERIAS!$E$81:$F$91" sel="1" val="0"/>
</file>

<file path=xl/ctrlProps/ctrlProp49.xml><?xml version="1.0" encoding="utf-8"?>
<formControlPr xmlns="http://schemas.microsoft.com/office/spreadsheetml/2009/9/main" objectType="Drop" dropLines="24" dropStyle="combo" dx="16" fmlaLink="$N$36" fmlaRange="CARROCERIAS!$E$136:$E$142" sel="1" val="0"/>
</file>

<file path=xl/ctrlProps/ctrlProp5.xml><?xml version="1.0" encoding="utf-8"?>
<formControlPr xmlns="http://schemas.microsoft.com/office/spreadsheetml/2009/9/main" objectType="Drop" dropLines="30" dropStyle="combo" dx="16" fmlaLink="$N$15" fmlaRange="CHASSIS!$F$64:$F$84" sel="1" val="0"/>
</file>

<file path=xl/ctrlProps/ctrlProp6.xml><?xml version="1.0" encoding="utf-8"?>
<formControlPr xmlns="http://schemas.microsoft.com/office/spreadsheetml/2009/9/main" objectType="Drop" dropLines="30" dropStyle="combo" dx="16" fmlaLink="$N$16" fmlaRange="CHASSIS!$F$88:$F$100" sel="1" val="0"/>
</file>

<file path=xl/ctrlProps/ctrlProp7.xml><?xml version="1.0" encoding="utf-8"?>
<formControlPr xmlns="http://schemas.microsoft.com/office/spreadsheetml/2009/9/main" objectType="Drop" dropLines="24" dropStyle="combo" dx="16" fmlaLink="$N$23" fmlaRange="CARROCERIAS!$E$33:$E$40" sel="1" val="0"/>
</file>

<file path=xl/ctrlProps/ctrlProp8.xml><?xml version="1.0" encoding="utf-8"?>
<formControlPr xmlns="http://schemas.microsoft.com/office/spreadsheetml/2009/9/main" objectType="Drop" dropLines="24" dropStyle="combo" dx="16" fmlaLink="$N$24" fmlaRange="CARROCERIAS!$E$44:$E$49" sel="1" val="0"/>
</file>

<file path=xl/ctrlProps/ctrlProp9.xml><?xml version="1.0" encoding="utf-8"?>
<formControlPr xmlns="http://schemas.microsoft.com/office/spreadsheetml/2009/9/main" objectType="Drop" dropLines="24" dropStyle="combo" dx="16" fmlaLink="$N$25" fmlaRange="CARROCERIAS!$E$53:$E$57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76</xdr:row>
      <xdr:rowOff>38100</xdr:rowOff>
    </xdr:from>
    <xdr:to>
      <xdr:col>19</xdr:col>
      <xdr:colOff>66675</xdr:colOff>
      <xdr:row>77</xdr:row>
      <xdr:rowOff>190500</xdr:rowOff>
    </xdr:to>
    <xdr:sp macro="" textlink="">
      <xdr:nvSpPr>
        <xdr:cNvPr id="2124" name="AutoShape 177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rrowheads="1"/>
        </xdr:cNvSpPr>
      </xdr:nvSpPr>
      <xdr:spPr bwMode="auto">
        <a:xfrm>
          <a:off x="5067300" y="18611850"/>
          <a:ext cx="333375" cy="390525"/>
        </a:xfrm>
        <a:prstGeom prst="downArrow">
          <a:avLst>
            <a:gd name="adj1" fmla="val 48574"/>
            <a:gd name="adj2" fmla="val 51429"/>
          </a:avLst>
        </a:prstGeom>
        <a:solidFill>
          <a:srgbClr val="FF0000"/>
        </a:solidFill>
        <a:ln w="9360" cap="sq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171450</xdr:colOff>
      <xdr:row>0</xdr:row>
      <xdr:rowOff>257175</xdr:rowOff>
    </xdr:from>
    <xdr:to>
      <xdr:col>3</xdr:col>
      <xdr:colOff>77343</xdr:colOff>
      <xdr:row>1</xdr:row>
      <xdr:rowOff>180975</xdr:rowOff>
    </xdr:to>
    <xdr:pic>
      <xdr:nvPicPr>
        <xdr:cNvPr id="6" name="Imagem 5" descr="logo_rio_das_pedra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257175"/>
          <a:ext cx="582168" cy="304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10</xdr:row>
          <xdr:rowOff>9525</xdr:rowOff>
        </xdr:from>
        <xdr:to>
          <xdr:col>19</xdr:col>
          <xdr:colOff>257175</xdr:colOff>
          <xdr:row>10</xdr:row>
          <xdr:rowOff>228600</xdr:rowOff>
        </xdr:to>
        <xdr:sp macro="" textlink="">
          <xdr:nvSpPr>
            <xdr:cNvPr id="2052" name="Lista suspensa 6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11</xdr:row>
          <xdr:rowOff>9525</xdr:rowOff>
        </xdr:from>
        <xdr:to>
          <xdr:col>19</xdr:col>
          <xdr:colOff>257175</xdr:colOff>
          <xdr:row>11</xdr:row>
          <xdr:rowOff>228600</xdr:rowOff>
        </xdr:to>
        <xdr:sp macro="" textlink="">
          <xdr:nvSpPr>
            <xdr:cNvPr id="2053" name="Lista suspensa 62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12</xdr:row>
          <xdr:rowOff>9525</xdr:rowOff>
        </xdr:from>
        <xdr:to>
          <xdr:col>19</xdr:col>
          <xdr:colOff>257175</xdr:colOff>
          <xdr:row>12</xdr:row>
          <xdr:rowOff>228600</xdr:rowOff>
        </xdr:to>
        <xdr:sp macro="" textlink="">
          <xdr:nvSpPr>
            <xdr:cNvPr id="2054" name="Lista suspensa 63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13</xdr:row>
          <xdr:rowOff>9525</xdr:rowOff>
        </xdr:from>
        <xdr:to>
          <xdr:col>19</xdr:col>
          <xdr:colOff>257175</xdr:colOff>
          <xdr:row>13</xdr:row>
          <xdr:rowOff>228600</xdr:rowOff>
        </xdr:to>
        <xdr:sp macro="" textlink="">
          <xdr:nvSpPr>
            <xdr:cNvPr id="2055" name="Lista suspensa 64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14</xdr:row>
          <xdr:rowOff>9525</xdr:rowOff>
        </xdr:from>
        <xdr:to>
          <xdr:col>19</xdr:col>
          <xdr:colOff>257175</xdr:colOff>
          <xdr:row>14</xdr:row>
          <xdr:rowOff>228600</xdr:rowOff>
        </xdr:to>
        <xdr:sp macro="" textlink="">
          <xdr:nvSpPr>
            <xdr:cNvPr id="2056" name="Lista suspensa 65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15</xdr:row>
          <xdr:rowOff>9525</xdr:rowOff>
        </xdr:from>
        <xdr:to>
          <xdr:col>19</xdr:col>
          <xdr:colOff>257175</xdr:colOff>
          <xdr:row>15</xdr:row>
          <xdr:rowOff>228600</xdr:rowOff>
        </xdr:to>
        <xdr:sp macro="" textlink="">
          <xdr:nvSpPr>
            <xdr:cNvPr id="2057" name="Lista suspensa 66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22</xdr:row>
          <xdr:rowOff>9525</xdr:rowOff>
        </xdr:from>
        <xdr:to>
          <xdr:col>19</xdr:col>
          <xdr:colOff>257175</xdr:colOff>
          <xdr:row>22</xdr:row>
          <xdr:rowOff>228600</xdr:rowOff>
        </xdr:to>
        <xdr:sp macro="" textlink="">
          <xdr:nvSpPr>
            <xdr:cNvPr id="2058" name="Lista suspensa 68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23</xdr:row>
          <xdr:rowOff>9525</xdr:rowOff>
        </xdr:from>
        <xdr:to>
          <xdr:col>19</xdr:col>
          <xdr:colOff>257175</xdr:colOff>
          <xdr:row>23</xdr:row>
          <xdr:rowOff>228600</xdr:rowOff>
        </xdr:to>
        <xdr:sp macro="" textlink="">
          <xdr:nvSpPr>
            <xdr:cNvPr id="2059" name="Lista suspensa 70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24</xdr:row>
          <xdr:rowOff>9525</xdr:rowOff>
        </xdr:from>
        <xdr:to>
          <xdr:col>19</xdr:col>
          <xdr:colOff>257175</xdr:colOff>
          <xdr:row>24</xdr:row>
          <xdr:rowOff>228600</xdr:rowOff>
        </xdr:to>
        <xdr:sp macro="" textlink="">
          <xdr:nvSpPr>
            <xdr:cNvPr id="2060" name="Lista suspensa 7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25</xdr:row>
          <xdr:rowOff>9525</xdr:rowOff>
        </xdr:from>
        <xdr:to>
          <xdr:col>19</xdr:col>
          <xdr:colOff>257175</xdr:colOff>
          <xdr:row>25</xdr:row>
          <xdr:rowOff>228600</xdr:rowOff>
        </xdr:to>
        <xdr:sp macro="" textlink="">
          <xdr:nvSpPr>
            <xdr:cNvPr id="2061" name="Lista suspensa 7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31</xdr:row>
          <xdr:rowOff>9525</xdr:rowOff>
        </xdr:from>
        <xdr:to>
          <xdr:col>19</xdr:col>
          <xdr:colOff>257175</xdr:colOff>
          <xdr:row>31</xdr:row>
          <xdr:rowOff>228600</xdr:rowOff>
        </xdr:to>
        <xdr:sp macro="" textlink="">
          <xdr:nvSpPr>
            <xdr:cNvPr id="2063" name="Lista suspensa 77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32</xdr:row>
          <xdr:rowOff>9525</xdr:rowOff>
        </xdr:from>
        <xdr:to>
          <xdr:col>19</xdr:col>
          <xdr:colOff>257175</xdr:colOff>
          <xdr:row>32</xdr:row>
          <xdr:rowOff>228600</xdr:rowOff>
        </xdr:to>
        <xdr:sp macro="" textlink="">
          <xdr:nvSpPr>
            <xdr:cNvPr id="2064" name="Lista suspensa 79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33</xdr:row>
          <xdr:rowOff>9525</xdr:rowOff>
        </xdr:from>
        <xdr:to>
          <xdr:col>19</xdr:col>
          <xdr:colOff>257175</xdr:colOff>
          <xdr:row>33</xdr:row>
          <xdr:rowOff>228600</xdr:rowOff>
        </xdr:to>
        <xdr:sp macro="" textlink="">
          <xdr:nvSpPr>
            <xdr:cNvPr id="2065" name="Lista suspensa 80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34</xdr:row>
          <xdr:rowOff>9525</xdr:rowOff>
        </xdr:from>
        <xdr:to>
          <xdr:col>19</xdr:col>
          <xdr:colOff>257175</xdr:colOff>
          <xdr:row>34</xdr:row>
          <xdr:rowOff>228600</xdr:rowOff>
        </xdr:to>
        <xdr:sp macro="" textlink="">
          <xdr:nvSpPr>
            <xdr:cNvPr id="2066" name="Lista suspensa 81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46</xdr:row>
          <xdr:rowOff>9525</xdr:rowOff>
        </xdr:from>
        <xdr:to>
          <xdr:col>19</xdr:col>
          <xdr:colOff>257175</xdr:colOff>
          <xdr:row>46</xdr:row>
          <xdr:rowOff>228600</xdr:rowOff>
        </xdr:to>
        <xdr:sp macro="" textlink="">
          <xdr:nvSpPr>
            <xdr:cNvPr id="2069" name="Lista suspensa 99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41</xdr:row>
          <xdr:rowOff>9525</xdr:rowOff>
        </xdr:from>
        <xdr:to>
          <xdr:col>19</xdr:col>
          <xdr:colOff>257175</xdr:colOff>
          <xdr:row>41</xdr:row>
          <xdr:rowOff>228600</xdr:rowOff>
        </xdr:to>
        <xdr:sp macro="" textlink="">
          <xdr:nvSpPr>
            <xdr:cNvPr id="2070" name="Lista suspensa 103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50</xdr:row>
          <xdr:rowOff>9525</xdr:rowOff>
        </xdr:from>
        <xdr:to>
          <xdr:col>19</xdr:col>
          <xdr:colOff>257175</xdr:colOff>
          <xdr:row>50</xdr:row>
          <xdr:rowOff>228600</xdr:rowOff>
        </xdr:to>
        <xdr:sp macro="" textlink="">
          <xdr:nvSpPr>
            <xdr:cNvPr id="2071" name="Lista suspensa 108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51</xdr:row>
          <xdr:rowOff>9525</xdr:rowOff>
        </xdr:from>
        <xdr:to>
          <xdr:col>19</xdr:col>
          <xdr:colOff>257175</xdr:colOff>
          <xdr:row>51</xdr:row>
          <xdr:rowOff>228600</xdr:rowOff>
        </xdr:to>
        <xdr:sp macro="" textlink="">
          <xdr:nvSpPr>
            <xdr:cNvPr id="2072" name="Lista suspensa 109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52</xdr:row>
          <xdr:rowOff>9525</xdr:rowOff>
        </xdr:from>
        <xdr:to>
          <xdr:col>19</xdr:col>
          <xdr:colOff>257175</xdr:colOff>
          <xdr:row>52</xdr:row>
          <xdr:rowOff>228600</xdr:rowOff>
        </xdr:to>
        <xdr:sp macro="" textlink="">
          <xdr:nvSpPr>
            <xdr:cNvPr id="2073" name="Lista suspensa 113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53</xdr:row>
          <xdr:rowOff>9525</xdr:rowOff>
        </xdr:from>
        <xdr:to>
          <xdr:col>19</xdr:col>
          <xdr:colOff>257175</xdr:colOff>
          <xdr:row>53</xdr:row>
          <xdr:rowOff>228600</xdr:rowOff>
        </xdr:to>
        <xdr:sp macro="" textlink="">
          <xdr:nvSpPr>
            <xdr:cNvPr id="2074" name="Lista suspensa 114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54</xdr:row>
          <xdr:rowOff>9525</xdr:rowOff>
        </xdr:from>
        <xdr:to>
          <xdr:col>19</xdr:col>
          <xdr:colOff>257175</xdr:colOff>
          <xdr:row>54</xdr:row>
          <xdr:rowOff>228600</xdr:rowOff>
        </xdr:to>
        <xdr:sp macro="" textlink="">
          <xdr:nvSpPr>
            <xdr:cNvPr id="2075" name="Lista suspensa 115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55</xdr:row>
          <xdr:rowOff>9525</xdr:rowOff>
        </xdr:from>
        <xdr:to>
          <xdr:col>19</xdr:col>
          <xdr:colOff>257175</xdr:colOff>
          <xdr:row>55</xdr:row>
          <xdr:rowOff>228600</xdr:rowOff>
        </xdr:to>
        <xdr:sp macro="" textlink="">
          <xdr:nvSpPr>
            <xdr:cNvPr id="2076" name="Lista suspensa 125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56</xdr:row>
          <xdr:rowOff>9525</xdr:rowOff>
        </xdr:from>
        <xdr:to>
          <xdr:col>19</xdr:col>
          <xdr:colOff>257175</xdr:colOff>
          <xdr:row>56</xdr:row>
          <xdr:rowOff>228600</xdr:rowOff>
        </xdr:to>
        <xdr:sp macro="" textlink="">
          <xdr:nvSpPr>
            <xdr:cNvPr id="2077" name="Lista suspensa 126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57</xdr:row>
          <xdr:rowOff>9525</xdr:rowOff>
        </xdr:from>
        <xdr:to>
          <xdr:col>19</xdr:col>
          <xdr:colOff>257175</xdr:colOff>
          <xdr:row>57</xdr:row>
          <xdr:rowOff>228600</xdr:rowOff>
        </xdr:to>
        <xdr:sp macro="" textlink="">
          <xdr:nvSpPr>
            <xdr:cNvPr id="2078" name="Lista suspensa 127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58</xdr:row>
          <xdr:rowOff>9525</xdr:rowOff>
        </xdr:from>
        <xdr:to>
          <xdr:col>19</xdr:col>
          <xdr:colOff>257175</xdr:colOff>
          <xdr:row>58</xdr:row>
          <xdr:rowOff>228600</xdr:rowOff>
        </xdr:to>
        <xdr:sp macro="" textlink="">
          <xdr:nvSpPr>
            <xdr:cNvPr id="2079" name="Lista suspensa 129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59</xdr:row>
          <xdr:rowOff>9525</xdr:rowOff>
        </xdr:from>
        <xdr:to>
          <xdr:col>19</xdr:col>
          <xdr:colOff>257175</xdr:colOff>
          <xdr:row>59</xdr:row>
          <xdr:rowOff>228600</xdr:rowOff>
        </xdr:to>
        <xdr:sp macro="" textlink="">
          <xdr:nvSpPr>
            <xdr:cNvPr id="2080" name="Lista suspensa 130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60</xdr:row>
          <xdr:rowOff>9525</xdr:rowOff>
        </xdr:from>
        <xdr:to>
          <xdr:col>19</xdr:col>
          <xdr:colOff>257175</xdr:colOff>
          <xdr:row>60</xdr:row>
          <xdr:rowOff>228600</xdr:rowOff>
        </xdr:to>
        <xdr:sp macro="" textlink="">
          <xdr:nvSpPr>
            <xdr:cNvPr id="2081" name="Lista suspensa 131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61</xdr:row>
          <xdr:rowOff>9525</xdr:rowOff>
        </xdr:from>
        <xdr:to>
          <xdr:col>19</xdr:col>
          <xdr:colOff>257175</xdr:colOff>
          <xdr:row>61</xdr:row>
          <xdr:rowOff>228600</xdr:rowOff>
        </xdr:to>
        <xdr:sp macro="" textlink="">
          <xdr:nvSpPr>
            <xdr:cNvPr id="2082" name="Lista suspensa 132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62</xdr:row>
          <xdr:rowOff>9525</xdr:rowOff>
        </xdr:from>
        <xdr:to>
          <xdr:col>19</xdr:col>
          <xdr:colOff>257175</xdr:colOff>
          <xdr:row>62</xdr:row>
          <xdr:rowOff>228600</xdr:rowOff>
        </xdr:to>
        <xdr:sp macro="" textlink="">
          <xdr:nvSpPr>
            <xdr:cNvPr id="2083" name="Lista suspensa 133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63</xdr:row>
          <xdr:rowOff>9525</xdr:rowOff>
        </xdr:from>
        <xdr:to>
          <xdr:col>19</xdr:col>
          <xdr:colOff>257175</xdr:colOff>
          <xdr:row>63</xdr:row>
          <xdr:rowOff>228600</xdr:rowOff>
        </xdr:to>
        <xdr:sp macro="" textlink="">
          <xdr:nvSpPr>
            <xdr:cNvPr id="2084" name="Lista suspensa 134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64</xdr:row>
          <xdr:rowOff>9525</xdr:rowOff>
        </xdr:from>
        <xdr:to>
          <xdr:col>19</xdr:col>
          <xdr:colOff>257175</xdr:colOff>
          <xdr:row>64</xdr:row>
          <xdr:rowOff>228600</xdr:rowOff>
        </xdr:to>
        <xdr:sp macro="" textlink="">
          <xdr:nvSpPr>
            <xdr:cNvPr id="2085" name="Lista suspensa 135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65</xdr:row>
          <xdr:rowOff>9525</xdr:rowOff>
        </xdr:from>
        <xdr:to>
          <xdr:col>19</xdr:col>
          <xdr:colOff>257175</xdr:colOff>
          <xdr:row>65</xdr:row>
          <xdr:rowOff>228600</xdr:rowOff>
        </xdr:to>
        <xdr:sp macro="" textlink="">
          <xdr:nvSpPr>
            <xdr:cNvPr id="2086" name="Lista suspensa 136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66</xdr:row>
          <xdr:rowOff>9525</xdr:rowOff>
        </xdr:from>
        <xdr:to>
          <xdr:col>19</xdr:col>
          <xdr:colOff>257175</xdr:colOff>
          <xdr:row>66</xdr:row>
          <xdr:rowOff>228600</xdr:rowOff>
        </xdr:to>
        <xdr:sp macro="" textlink="">
          <xdr:nvSpPr>
            <xdr:cNvPr id="2087" name="Lista suspensa 137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67</xdr:row>
          <xdr:rowOff>9525</xdr:rowOff>
        </xdr:from>
        <xdr:to>
          <xdr:col>19</xdr:col>
          <xdr:colOff>257175</xdr:colOff>
          <xdr:row>67</xdr:row>
          <xdr:rowOff>228600</xdr:rowOff>
        </xdr:to>
        <xdr:sp macro="" textlink="">
          <xdr:nvSpPr>
            <xdr:cNvPr id="2088" name="Lista suspensa 138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68</xdr:row>
          <xdr:rowOff>9525</xdr:rowOff>
        </xdr:from>
        <xdr:to>
          <xdr:col>19</xdr:col>
          <xdr:colOff>257175</xdr:colOff>
          <xdr:row>68</xdr:row>
          <xdr:rowOff>228600</xdr:rowOff>
        </xdr:to>
        <xdr:sp macro="" textlink="">
          <xdr:nvSpPr>
            <xdr:cNvPr id="2089" name="Lista suspensa 139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70</xdr:row>
          <xdr:rowOff>9525</xdr:rowOff>
        </xdr:from>
        <xdr:to>
          <xdr:col>19</xdr:col>
          <xdr:colOff>257175</xdr:colOff>
          <xdr:row>70</xdr:row>
          <xdr:rowOff>228600</xdr:rowOff>
        </xdr:to>
        <xdr:sp macro="" textlink="">
          <xdr:nvSpPr>
            <xdr:cNvPr id="2090" name="Lista suspensa 15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71</xdr:row>
          <xdr:rowOff>9525</xdr:rowOff>
        </xdr:from>
        <xdr:to>
          <xdr:col>19</xdr:col>
          <xdr:colOff>257175</xdr:colOff>
          <xdr:row>71</xdr:row>
          <xdr:rowOff>228600</xdr:rowOff>
        </xdr:to>
        <xdr:sp macro="" textlink="">
          <xdr:nvSpPr>
            <xdr:cNvPr id="2091" name="Lista suspensa 160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72</xdr:row>
          <xdr:rowOff>9525</xdr:rowOff>
        </xdr:from>
        <xdr:to>
          <xdr:col>19</xdr:col>
          <xdr:colOff>257175</xdr:colOff>
          <xdr:row>72</xdr:row>
          <xdr:rowOff>228600</xdr:rowOff>
        </xdr:to>
        <xdr:sp macro="" textlink="">
          <xdr:nvSpPr>
            <xdr:cNvPr id="2092" name="Lista suspensa 16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69</xdr:row>
          <xdr:rowOff>9525</xdr:rowOff>
        </xdr:from>
        <xdr:to>
          <xdr:col>19</xdr:col>
          <xdr:colOff>257175</xdr:colOff>
          <xdr:row>69</xdr:row>
          <xdr:rowOff>228600</xdr:rowOff>
        </xdr:to>
        <xdr:sp macro="" textlink="">
          <xdr:nvSpPr>
            <xdr:cNvPr id="2093" name="Lista suspensa 221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47</xdr:row>
          <xdr:rowOff>9525</xdr:rowOff>
        </xdr:from>
        <xdr:to>
          <xdr:col>19</xdr:col>
          <xdr:colOff>257175</xdr:colOff>
          <xdr:row>47</xdr:row>
          <xdr:rowOff>228600</xdr:rowOff>
        </xdr:to>
        <xdr:sp macro="" textlink="">
          <xdr:nvSpPr>
            <xdr:cNvPr id="2094" name="Lista suspensa 243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48</xdr:row>
          <xdr:rowOff>9525</xdr:rowOff>
        </xdr:from>
        <xdr:to>
          <xdr:col>19</xdr:col>
          <xdr:colOff>257175</xdr:colOff>
          <xdr:row>48</xdr:row>
          <xdr:rowOff>228600</xdr:rowOff>
        </xdr:to>
        <xdr:sp macro="" textlink="">
          <xdr:nvSpPr>
            <xdr:cNvPr id="2095" name="Lista suspensa 244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49</xdr:row>
          <xdr:rowOff>9525</xdr:rowOff>
        </xdr:from>
        <xdr:to>
          <xdr:col>19</xdr:col>
          <xdr:colOff>257175</xdr:colOff>
          <xdr:row>49</xdr:row>
          <xdr:rowOff>228600</xdr:rowOff>
        </xdr:to>
        <xdr:sp macro="" textlink="">
          <xdr:nvSpPr>
            <xdr:cNvPr id="2096" name="Lista suspensa 245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45</xdr:row>
          <xdr:rowOff>9525</xdr:rowOff>
        </xdr:from>
        <xdr:to>
          <xdr:col>19</xdr:col>
          <xdr:colOff>257175</xdr:colOff>
          <xdr:row>45</xdr:row>
          <xdr:rowOff>228600</xdr:rowOff>
        </xdr:to>
        <xdr:sp macro="" textlink="">
          <xdr:nvSpPr>
            <xdr:cNvPr id="2097" name="Lista suspensa 434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43</xdr:row>
          <xdr:rowOff>9525</xdr:rowOff>
        </xdr:from>
        <xdr:to>
          <xdr:col>19</xdr:col>
          <xdr:colOff>257175</xdr:colOff>
          <xdr:row>43</xdr:row>
          <xdr:rowOff>228600</xdr:rowOff>
        </xdr:to>
        <xdr:sp macro="" textlink="">
          <xdr:nvSpPr>
            <xdr:cNvPr id="2098" name="Lista suspensa 435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42</xdr:row>
          <xdr:rowOff>9525</xdr:rowOff>
        </xdr:from>
        <xdr:to>
          <xdr:col>19</xdr:col>
          <xdr:colOff>257175</xdr:colOff>
          <xdr:row>42</xdr:row>
          <xdr:rowOff>228600</xdr:rowOff>
        </xdr:to>
        <xdr:sp macro="" textlink="">
          <xdr:nvSpPr>
            <xdr:cNvPr id="2099" name="Lista suspensa 488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21</xdr:row>
          <xdr:rowOff>9525</xdr:rowOff>
        </xdr:from>
        <xdr:to>
          <xdr:col>19</xdr:col>
          <xdr:colOff>257175</xdr:colOff>
          <xdr:row>21</xdr:row>
          <xdr:rowOff>228600</xdr:rowOff>
        </xdr:to>
        <xdr:sp macro="" textlink="">
          <xdr:nvSpPr>
            <xdr:cNvPr id="2101" name="Lista suspensa 514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73</xdr:row>
          <xdr:rowOff>9525</xdr:rowOff>
        </xdr:from>
        <xdr:to>
          <xdr:col>19</xdr:col>
          <xdr:colOff>257175</xdr:colOff>
          <xdr:row>73</xdr:row>
          <xdr:rowOff>228600</xdr:rowOff>
        </xdr:to>
        <xdr:sp macro="" textlink="">
          <xdr:nvSpPr>
            <xdr:cNvPr id="2102" name="Lista suspensa 533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30</xdr:row>
          <xdr:rowOff>9525</xdr:rowOff>
        </xdr:from>
        <xdr:to>
          <xdr:col>19</xdr:col>
          <xdr:colOff>257175</xdr:colOff>
          <xdr:row>30</xdr:row>
          <xdr:rowOff>228600</xdr:rowOff>
        </xdr:to>
        <xdr:sp macro="" textlink="">
          <xdr:nvSpPr>
            <xdr:cNvPr id="2111" name="Drop Dow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35</xdr:row>
          <xdr:rowOff>9525</xdr:rowOff>
        </xdr:from>
        <xdr:to>
          <xdr:col>19</xdr:col>
          <xdr:colOff>257175</xdr:colOff>
          <xdr:row>35</xdr:row>
          <xdr:rowOff>228600</xdr:rowOff>
        </xdr:to>
        <xdr:sp macro="" textlink="">
          <xdr:nvSpPr>
            <xdr:cNvPr id="2112" name="Drop Dow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85725</xdr:colOff>
      <xdr:row>78</xdr:row>
      <xdr:rowOff>161925</xdr:rowOff>
    </xdr:from>
    <xdr:to>
      <xdr:col>23</xdr:col>
      <xdr:colOff>171450</xdr:colOff>
      <xdr:row>80</xdr:row>
      <xdr:rowOff>57150</xdr:rowOff>
    </xdr:to>
    <xdr:sp macro="" textlink="">
      <xdr:nvSpPr>
        <xdr:cNvPr id="55" name="AutoShape 177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 rot="5400000">
          <a:off x="7267575" y="18726150"/>
          <a:ext cx="371475" cy="390525"/>
        </a:xfrm>
        <a:prstGeom prst="downArrow">
          <a:avLst>
            <a:gd name="adj1" fmla="val 48574"/>
            <a:gd name="adj2" fmla="val 51429"/>
          </a:avLst>
        </a:prstGeom>
        <a:solidFill>
          <a:srgbClr val="FF0000"/>
        </a:solidFill>
        <a:ln w="9360" cap="sq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266701</xdr:colOff>
      <xdr:row>0</xdr:row>
      <xdr:rowOff>247650</xdr:rowOff>
    </xdr:from>
    <xdr:to>
      <xdr:col>8</xdr:col>
      <xdr:colOff>38101</xdr:colOff>
      <xdr:row>1</xdr:row>
      <xdr:rowOff>222663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6" y="247650"/>
          <a:ext cx="1562100" cy="356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zoomScale="90" zoomScaleNormal="90" workbookViewId="0">
      <selection activeCell="S2" sqref="S2:W32"/>
    </sheetView>
  </sheetViews>
  <sheetFormatPr defaultRowHeight="18" customHeight="1" x14ac:dyDescent="0.3"/>
  <cols>
    <col min="1" max="3" width="5.375" style="1" customWidth="1"/>
    <col min="4" max="6" width="9" style="1" customWidth="1"/>
    <col min="7" max="17" width="10.75" style="117" customWidth="1"/>
    <col min="18" max="18" width="3.875" style="1" customWidth="1"/>
    <col min="19" max="16384" width="9" style="1"/>
  </cols>
  <sheetData>
    <row r="1" spans="2:23" ht="3" customHeight="1" thickBot="1" x14ac:dyDescent="0.35"/>
    <row r="2" spans="2:23" ht="16.5" customHeight="1" x14ac:dyDescent="0.3">
      <c r="B2" s="256" t="s">
        <v>733</v>
      </c>
      <c r="C2" s="257"/>
      <c r="D2" s="262" t="s">
        <v>0</v>
      </c>
      <c r="E2" s="263"/>
      <c r="F2" s="263"/>
      <c r="G2" s="249" t="s">
        <v>1</v>
      </c>
      <c r="H2" s="249"/>
      <c r="I2" s="249"/>
      <c r="J2" s="249"/>
      <c r="K2" s="249"/>
      <c r="L2" s="249"/>
      <c r="M2" s="249"/>
      <c r="N2" s="249"/>
      <c r="O2" s="249"/>
      <c r="P2" s="249"/>
      <c r="Q2" s="250"/>
      <c r="S2" s="253" t="s">
        <v>1132</v>
      </c>
      <c r="T2" s="253"/>
      <c r="U2" s="253"/>
      <c r="V2" s="253"/>
      <c r="W2" s="253"/>
    </row>
    <row r="3" spans="2:23" ht="16.5" customHeight="1" x14ac:dyDescent="0.3">
      <c r="B3" s="258"/>
      <c r="C3" s="259"/>
      <c r="D3" s="264"/>
      <c r="E3" s="265"/>
      <c r="F3" s="265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2"/>
      <c r="S3" s="253"/>
      <c r="T3" s="253"/>
      <c r="U3" s="253"/>
      <c r="V3" s="253"/>
      <c r="W3" s="253"/>
    </row>
    <row r="4" spans="2:23" ht="16.5" customHeight="1" x14ac:dyDescent="0.3">
      <c r="B4" s="258"/>
      <c r="C4" s="259"/>
      <c r="D4" s="266" t="s">
        <v>2</v>
      </c>
      <c r="E4" s="267"/>
      <c r="F4" s="267"/>
      <c r="G4" s="254" t="s">
        <v>3</v>
      </c>
      <c r="H4" s="254"/>
      <c r="I4" s="254"/>
      <c r="J4" s="254"/>
      <c r="K4" s="254"/>
      <c r="L4" s="254"/>
      <c r="M4" s="254"/>
      <c r="N4" s="254"/>
      <c r="O4" s="254"/>
      <c r="P4" s="254"/>
      <c r="Q4" s="255"/>
      <c r="S4" s="253"/>
      <c r="T4" s="253"/>
      <c r="U4" s="253"/>
      <c r="V4" s="253"/>
      <c r="W4" s="253"/>
    </row>
    <row r="5" spans="2:23" ht="16.5" customHeight="1" x14ac:dyDescent="0.3">
      <c r="B5" s="258"/>
      <c r="C5" s="259"/>
      <c r="D5" s="266"/>
      <c r="E5" s="267"/>
      <c r="F5" s="267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5"/>
      <c r="S5" s="253"/>
      <c r="T5" s="253"/>
      <c r="U5" s="253"/>
      <c r="V5" s="253"/>
      <c r="W5" s="253"/>
    </row>
    <row r="6" spans="2:23" ht="16.5" customHeight="1" x14ac:dyDescent="0.3">
      <c r="B6" s="258"/>
      <c r="C6" s="259"/>
      <c r="D6" s="264" t="s">
        <v>4</v>
      </c>
      <c r="E6" s="265"/>
      <c r="F6" s="265"/>
      <c r="G6" s="251" t="s">
        <v>688</v>
      </c>
      <c r="H6" s="251"/>
      <c r="I6" s="251"/>
      <c r="J6" s="251"/>
      <c r="K6" s="251"/>
      <c r="L6" s="251"/>
      <c r="M6" s="251"/>
      <c r="N6" s="251"/>
      <c r="O6" s="251"/>
      <c r="P6" s="251"/>
      <c r="Q6" s="252"/>
      <c r="S6" s="253"/>
      <c r="T6" s="253"/>
      <c r="U6" s="253"/>
      <c r="V6" s="253"/>
      <c r="W6" s="253"/>
    </row>
    <row r="7" spans="2:23" ht="16.5" customHeight="1" x14ac:dyDescent="0.3">
      <c r="B7" s="258"/>
      <c r="C7" s="259"/>
      <c r="D7" s="264"/>
      <c r="E7" s="265"/>
      <c r="F7" s="265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2"/>
      <c r="S7" s="253"/>
      <c r="T7" s="253"/>
      <c r="U7" s="253"/>
      <c r="V7" s="253"/>
      <c r="W7" s="253"/>
    </row>
    <row r="8" spans="2:23" ht="16.5" customHeight="1" x14ac:dyDescent="0.3">
      <c r="B8" s="258"/>
      <c r="C8" s="259"/>
      <c r="D8" s="266" t="s">
        <v>5</v>
      </c>
      <c r="E8" s="267"/>
      <c r="F8" s="267"/>
      <c r="G8" s="254" t="s">
        <v>739</v>
      </c>
      <c r="H8" s="254"/>
      <c r="I8" s="254"/>
      <c r="J8" s="254"/>
      <c r="K8" s="254"/>
      <c r="L8" s="254"/>
      <c r="M8" s="254"/>
      <c r="N8" s="254"/>
      <c r="O8" s="254"/>
      <c r="P8" s="254"/>
      <c r="Q8" s="255"/>
      <c r="S8" s="253"/>
      <c r="T8" s="253"/>
      <c r="U8" s="253"/>
      <c r="V8" s="253"/>
      <c r="W8" s="253"/>
    </row>
    <row r="9" spans="2:23" ht="16.5" customHeight="1" thickBot="1" x14ac:dyDescent="0.35">
      <c r="B9" s="260"/>
      <c r="C9" s="261"/>
      <c r="D9" s="268"/>
      <c r="E9" s="269"/>
      <c r="F9" s="269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1"/>
      <c r="S9" s="253"/>
      <c r="T9" s="253"/>
      <c r="U9" s="253"/>
      <c r="V9" s="253"/>
      <c r="W9" s="253"/>
    </row>
    <row r="10" spans="2:23" ht="16.5" customHeight="1" x14ac:dyDescent="0.3">
      <c r="B10" s="245" t="s">
        <v>734</v>
      </c>
      <c r="C10" s="246"/>
      <c r="D10" s="241" t="s">
        <v>755</v>
      </c>
      <c r="E10" s="242"/>
      <c r="F10" s="242"/>
      <c r="G10" s="218" t="s">
        <v>745</v>
      </c>
      <c r="H10" s="218"/>
      <c r="I10" s="218"/>
      <c r="J10" s="218"/>
      <c r="K10" s="218"/>
      <c r="L10" s="218"/>
      <c r="M10" s="218"/>
      <c r="N10" s="218"/>
      <c r="O10" s="218"/>
      <c r="P10" s="218"/>
      <c r="Q10" s="219"/>
      <c r="S10" s="253"/>
      <c r="T10" s="253"/>
      <c r="U10" s="253"/>
      <c r="V10" s="253"/>
      <c r="W10" s="253"/>
    </row>
    <row r="11" spans="2:23" ht="16.5" customHeight="1" x14ac:dyDescent="0.3">
      <c r="B11" s="247"/>
      <c r="C11" s="248"/>
      <c r="D11" s="243"/>
      <c r="E11" s="244"/>
      <c r="F11" s="244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1"/>
      <c r="S11" s="253"/>
      <c r="T11" s="253"/>
      <c r="U11" s="253"/>
      <c r="V11" s="253"/>
      <c r="W11" s="253"/>
    </row>
    <row r="12" spans="2:23" ht="16.5" customHeight="1" x14ac:dyDescent="0.3">
      <c r="B12" s="247"/>
      <c r="C12" s="248"/>
      <c r="D12" s="237" t="s">
        <v>7</v>
      </c>
      <c r="E12" s="238"/>
      <c r="F12" s="238"/>
      <c r="G12" s="239" t="s">
        <v>710</v>
      </c>
      <c r="H12" s="239"/>
      <c r="I12" s="239"/>
      <c r="J12" s="239"/>
      <c r="K12" s="239"/>
      <c r="L12" s="239"/>
      <c r="M12" s="239"/>
      <c r="N12" s="239"/>
      <c r="O12" s="239"/>
      <c r="P12" s="239"/>
      <c r="Q12" s="240"/>
      <c r="S12" s="253"/>
      <c r="T12" s="253"/>
      <c r="U12" s="253"/>
      <c r="V12" s="253"/>
      <c r="W12" s="253"/>
    </row>
    <row r="13" spans="2:23" ht="16.5" customHeight="1" x14ac:dyDescent="0.3">
      <c r="B13" s="247"/>
      <c r="C13" s="248"/>
      <c r="D13" s="272"/>
      <c r="E13" s="273"/>
      <c r="F13" s="273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5"/>
      <c r="S13" s="253"/>
      <c r="T13" s="253"/>
      <c r="U13" s="253"/>
      <c r="V13" s="253"/>
      <c r="W13" s="253"/>
    </row>
    <row r="14" spans="2:23" ht="16.5" customHeight="1" x14ac:dyDescent="0.3">
      <c r="B14" s="247"/>
      <c r="C14" s="248"/>
      <c r="D14" s="222" t="s">
        <v>749</v>
      </c>
      <c r="E14" s="223"/>
      <c r="F14" s="223"/>
      <c r="G14" s="235" t="s">
        <v>750</v>
      </c>
      <c r="H14" s="235"/>
      <c r="I14" s="235"/>
      <c r="J14" s="235"/>
      <c r="K14" s="235"/>
      <c r="L14" s="235"/>
      <c r="M14" s="235"/>
      <c r="N14" s="235"/>
      <c r="O14" s="235"/>
      <c r="P14" s="235"/>
      <c r="Q14" s="236"/>
      <c r="S14" s="253"/>
      <c r="T14" s="253"/>
      <c r="U14" s="253"/>
      <c r="V14" s="253"/>
      <c r="W14" s="253"/>
    </row>
    <row r="15" spans="2:23" ht="16.5" customHeight="1" x14ac:dyDescent="0.3">
      <c r="B15" s="247"/>
      <c r="C15" s="248"/>
      <c r="D15" s="222"/>
      <c r="E15" s="223"/>
      <c r="F15" s="223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6"/>
      <c r="S15" s="253"/>
      <c r="T15" s="253"/>
      <c r="U15" s="253"/>
      <c r="V15" s="253"/>
      <c r="W15" s="253"/>
    </row>
    <row r="16" spans="2:23" ht="16.5" customHeight="1" x14ac:dyDescent="0.3">
      <c r="B16" s="247"/>
      <c r="C16" s="248"/>
      <c r="D16" s="237" t="s">
        <v>8</v>
      </c>
      <c r="E16" s="238"/>
      <c r="F16" s="238"/>
      <c r="G16" s="239" t="s">
        <v>709</v>
      </c>
      <c r="H16" s="239"/>
      <c r="I16" s="239"/>
      <c r="J16" s="239"/>
      <c r="K16" s="239"/>
      <c r="L16" s="239"/>
      <c r="M16" s="239"/>
      <c r="N16" s="239"/>
      <c r="O16" s="239"/>
      <c r="P16" s="239"/>
      <c r="Q16" s="240"/>
      <c r="S16" s="253"/>
      <c r="T16" s="253"/>
      <c r="U16" s="253"/>
      <c r="V16" s="253"/>
      <c r="W16" s="253"/>
    </row>
    <row r="17" spans="1:23" ht="16.5" customHeight="1" x14ac:dyDescent="0.3">
      <c r="B17" s="247"/>
      <c r="C17" s="248"/>
      <c r="D17" s="237"/>
      <c r="E17" s="238"/>
      <c r="F17" s="238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40"/>
      <c r="S17" s="253"/>
      <c r="T17" s="253"/>
      <c r="U17" s="253"/>
      <c r="V17" s="253"/>
      <c r="W17" s="253"/>
    </row>
    <row r="18" spans="1:23" ht="16.5" customHeight="1" x14ac:dyDescent="0.3">
      <c r="B18" s="247"/>
      <c r="C18" s="248"/>
      <c r="D18" s="222" t="s">
        <v>699</v>
      </c>
      <c r="E18" s="223"/>
      <c r="F18" s="223"/>
      <c r="G18" s="235" t="s">
        <v>727</v>
      </c>
      <c r="H18" s="235"/>
      <c r="I18" s="235"/>
      <c r="J18" s="235"/>
      <c r="K18" s="235"/>
      <c r="L18" s="235"/>
      <c r="M18" s="235"/>
      <c r="N18" s="235"/>
      <c r="O18" s="235"/>
      <c r="P18" s="235"/>
      <c r="Q18" s="236"/>
      <c r="S18" s="253"/>
      <c r="T18" s="253"/>
      <c r="U18" s="253"/>
      <c r="V18" s="253"/>
      <c r="W18" s="253"/>
    </row>
    <row r="19" spans="1:23" ht="16.5" customHeight="1" x14ac:dyDescent="0.3">
      <c r="B19" s="247"/>
      <c r="C19" s="248"/>
      <c r="D19" s="222"/>
      <c r="E19" s="223"/>
      <c r="F19" s="223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6"/>
      <c r="S19" s="253"/>
      <c r="T19" s="253"/>
      <c r="U19" s="253"/>
      <c r="V19" s="253"/>
      <c r="W19" s="253"/>
    </row>
    <row r="20" spans="1:23" ht="16.5" customHeight="1" x14ac:dyDescent="0.3">
      <c r="B20" s="247"/>
      <c r="C20" s="248"/>
      <c r="D20" s="237" t="s">
        <v>9</v>
      </c>
      <c r="E20" s="238"/>
      <c r="F20" s="238"/>
      <c r="G20" s="239" t="s">
        <v>728</v>
      </c>
      <c r="H20" s="239"/>
      <c r="I20" s="239"/>
      <c r="J20" s="239"/>
      <c r="K20" s="239"/>
      <c r="L20" s="239"/>
      <c r="M20" s="239"/>
      <c r="N20" s="239"/>
      <c r="O20" s="239"/>
      <c r="P20" s="239"/>
      <c r="Q20" s="240"/>
      <c r="S20" s="253"/>
      <c r="T20" s="253"/>
      <c r="U20" s="253"/>
      <c r="V20" s="253"/>
      <c r="W20" s="253"/>
    </row>
    <row r="21" spans="1:23" ht="16.5" customHeight="1" x14ac:dyDescent="0.3">
      <c r="A21" s="1" t="s">
        <v>27</v>
      </c>
      <c r="B21" s="247"/>
      <c r="C21" s="248"/>
      <c r="D21" s="237"/>
      <c r="E21" s="238"/>
      <c r="F21" s="238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40"/>
      <c r="S21" s="253"/>
      <c r="T21" s="253"/>
      <c r="U21" s="253"/>
      <c r="V21" s="253"/>
      <c r="W21" s="253"/>
    </row>
    <row r="22" spans="1:23" ht="16.5" customHeight="1" x14ac:dyDescent="0.3">
      <c r="B22" s="247"/>
      <c r="C22" s="248"/>
      <c r="D22" s="222" t="s">
        <v>10</v>
      </c>
      <c r="E22" s="223"/>
      <c r="F22" s="223"/>
      <c r="G22" s="235" t="s">
        <v>729</v>
      </c>
      <c r="H22" s="235"/>
      <c r="I22" s="235"/>
      <c r="J22" s="235"/>
      <c r="K22" s="235"/>
      <c r="L22" s="235"/>
      <c r="M22" s="235"/>
      <c r="N22" s="235"/>
      <c r="O22" s="235"/>
      <c r="P22" s="235"/>
      <c r="Q22" s="236"/>
      <c r="S22" s="253"/>
      <c r="T22" s="253"/>
      <c r="U22" s="253"/>
      <c r="V22" s="253"/>
      <c r="W22" s="253"/>
    </row>
    <row r="23" spans="1:23" ht="16.5" customHeight="1" x14ac:dyDescent="0.3">
      <c r="B23" s="247"/>
      <c r="C23" s="248"/>
      <c r="D23" s="222"/>
      <c r="E23" s="223"/>
      <c r="F23" s="223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6"/>
      <c r="S23" s="253"/>
      <c r="T23" s="253"/>
      <c r="U23" s="253"/>
      <c r="V23" s="253"/>
      <c r="W23" s="253"/>
    </row>
    <row r="24" spans="1:23" ht="16.5" customHeight="1" x14ac:dyDescent="0.3">
      <c r="B24" s="247"/>
      <c r="C24" s="248"/>
      <c r="D24" s="222"/>
      <c r="E24" s="223"/>
      <c r="F24" s="223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6"/>
      <c r="S24" s="253"/>
      <c r="T24" s="253"/>
      <c r="U24" s="253"/>
      <c r="V24" s="253"/>
      <c r="W24" s="253"/>
    </row>
    <row r="25" spans="1:23" ht="16.5" customHeight="1" x14ac:dyDescent="0.3">
      <c r="B25" s="247"/>
      <c r="C25" s="248"/>
      <c r="D25" s="207" t="s">
        <v>11</v>
      </c>
      <c r="E25" s="208"/>
      <c r="F25" s="208"/>
      <c r="G25" s="209" t="s">
        <v>763</v>
      </c>
      <c r="H25" s="210"/>
      <c r="I25" s="210"/>
      <c r="J25" s="210"/>
      <c r="K25" s="210"/>
      <c r="L25" s="210"/>
      <c r="M25" s="210"/>
      <c r="N25" s="210"/>
      <c r="O25" s="210"/>
      <c r="P25" s="210"/>
      <c r="Q25" s="211"/>
      <c r="S25" s="253"/>
      <c r="T25" s="253"/>
      <c r="U25" s="253"/>
      <c r="V25" s="253"/>
      <c r="W25" s="253"/>
    </row>
    <row r="26" spans="1:23" ht="16.5" customHeight="1" x14ac:dyDescent="0.3">
      <c r="B26" s="247"/>
      <c r="C26" s="248"/>
      <c r="D26" s="207"/>
      <c r="E26" s="208"/>
      <c r="F26" s="208"/>
      <c r="G26" s="212"/>
      <c r="H26" s="213"/>
      <c r="I26" s="213"/>
      <c r="J26" s="213"/>
      <c r="K26" s="213"/>
      <c r="L26" s="213"/>
      <c r="M26" s="213"/>
      <c r="N26" s="213"/>
      <c r="O26" s="213"/>
      <c r="P26" s="213"/>
      <c r="Q26" s="214"/>
      <c r="S26" s="253"/>
      <c r="T26" s="253"/>
      <c r="U26" s="253"/>
      <c r="V26" s="253"/>
      <c r="W26" s="253"/>
    </row>
    <row r="27" spans="1:23" ht="16.5" customHeight="1" x14ac:dyDescent="0.3">
      <c r="B27" s="247"/>
      <c r="C27" s="248"/>
      <c r="D27" s="207"/>
      <c r="E27" s="208"/>
      <c r="F27" s="208"/>
      <c r="G27" s="212"/>
      <c r="H27" s="213"/>
      <c r="I27" s="213"/>
      <c r="J27" s="213"/>
      <c r="K27" s="213"/>
      <c r="L27" s="213"/>
      <c r="M27" s="213"/>
      <c r="N27" s="213"/>
      <c r="O27" s="213"/>
      <c r="P27" s="213"/>
      <c r="Q27" s="214"/>
      <c r="S27" s="253"/>
      <c r="T27" s="253"/>
      <c r="U27" s="253"/>
      <c r="V27" s="253"/>
      <c r="W27" s="253"/>
    </row>
    <row r="28" spans="1:23" ht="16.5" customHeight="1" x14ac:dyDescent="0.3">
      <c r="B28" s="247"/>
      <c r="C28" s="248"/>
      <c r="D28" s="207"/>
      <c r="E28" s="208"/>
      <c r="F28" s="208"/>
      <c r="G28" s="215"/>
      <c r="H28" s="216"/>
      <c r="I28" s="216"/>
      <c r="J28" s="216"/>
      <c r="K28" s="216"/>
      <c r="L28" s="216"/>
      <c r="M28" s="216"/>
      <c r="N28" s="216"/>
      <c r="O28" s="216"/>
      <c r="P28" s="216"/>
      <c r="Q28" s="217"/>
      <c r="S28" s="253"/>
      <c r="T28" s="253"/>
      <c r="U28" s="253"/>
      <c r="V28" s="253"/>
      <c r="W28" s="253"/>
    </row>
    <row r="29" spans="1:23" ht="16.5" customHeight="1" x14ac:dyDescent="0.3">
      <c r="B29" s="247"/>
      <c r="C29" s="248"/>
      <c r="D29" s="222" t="s">
        <v>12</v>
      </c>
      <c r="E29" s="223"/>
      <c r="F29" s="223"/>
      <c r="G29" s="226" t="s">
        <v>770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8"/>
      <c r="S29" s="253"/>
      <c r="T29" s="253"/>
      <c r="U29" s="253"/>
      <c r="V29" s="253"/>
      <c r="W29" s="253"/>
    </row>
    <row r="30" spans="1:23" ht="16.5" customHeight="1" x14ac:dyDescent="0.3">
      <c r="B30" s="247"/>
      <c r="C30" s="248"/>
      <c r="D30" s="222"/>
      <c r="E30" s="223"/>
      <c r="F30" s="223"/>
      <c r="G30" s="229"/>
      <c r="H30" s="230"/>
      <c r="I30" s="230"/>
      <c r="J30" s="230"/>
      <c r="K30" s="230"/>
      <c r="L30" s="230"/>
      <c r="M30" s="230"/>
      <c r="N30" s="230"/>
      <c r="O30" s="230"/>
      <c r="P30" s="230"/>
      <c r="Q30" s="231"/>
      <c r="S30" s="253"/>
      <c r="T30" s="253"/>
      <c r="U30" s="253"/>
      <c r="V30" s="253"/>
      <c r="W30" s="253"/>
    </row>
    <row r="31" spans="1:23" ht="16.5" customHeight="1" x14ac:dyDescent="0.3">
      <c r="B31" s="247"/>
      <c r="C31" s="248"/>
      <c r="D31" s="222"/>
      <c r="E31" s="223"/>
      <c r="F31" s="223"/>
      <c r="G31" s="229"/>
      <c r="H31" s="230"/>
      <c r="I31" s="230"/>
      <c r="J31" s="230"/>
      <c r="K31" s="230"/>
      <c r="L31" s="230"/>
      <c r="M31" s="230"/>
      <c r="N31" s="230"/>
      <c r="O31" s="230"/>
      <c r="P31" s="230"/>
      <c r="Q31" s="231"/>
      <c r="S31" s="253"/>
      <c r="T31" s="253"/>
      <c r="U31" s="253"/>
      <c r="V31" s="253"/>
      <c r="W31" s="253"/>
    </row>
    <row r="32" spans="1:23" ht="16.5" customHeight="1" thickBot="1" x14ac:dyDescent="0.35">
      <c r="B32" s="247"/>
      <c r="C32" s="248"/>
      <c r="D32" s="224"/>
      <c r="E32" s="225"/>
      <c r="F32" s="225"/>
      <c r="G32" s="232"/>
      <c r="H32" s="233"/>
      <c r="I32" s="233"/>
      <c r="J32" s="233"/>
      <c r="K32" s="233"/>
      <c r="L32" s="233"/>
      <c r="M32" s="233"/>
      <c r="N32" s="233"/>
      <c r="O32" s="233"/>
      <c r="P32" s="233"/>
      <c r="Q32" s="234"/>
      <c r="S32" s="253"/>
      <c r="T32" s="253"/>
      <c r="U32" s="253"/>
      <c r="V32" s="253"/>
      <c r="W32" s="253"/>
    </row>
    <row r="33" spans="2:17" ht="16.5" customHeight="1" x14ac:dyDescent="0.3">
      <c r="B33" s="247"/>
      <c r="C33" s="248"/>
      <c r="D33" s="207" t="s">
        <v>764</v>
      </c>
      <c r="E33" s="208"/>
      <c r="F33" s="208"/>
      <c r="G33" s="209" t="s">
        <v>771</v>
      </c>
      <c r="H33" s="210"/>
      <c r="I33" s="210"/>
      <c r="J33" s="210"/>
      <c r="K33" s="210"/>
      <c r="L33" s="210"/>
      <c r="M33" s="210"/>
      <c r="N33" s="210"/>
      <c r="O33" s="210"/>
      <c r="P33" s="210"/>
      <c r="Q33" s="211"/>
    </row>
    <row r="34" spans="2:17" ht="16.5" customHeight="1" x14ac:dyDescent="0.3">
      <c r="B34" s="247"/>
      <c r="C34" s="248"/>
      <c r="D34" s="207"/>
      <c r="E34" s="208"/>
      <c r="F34" s="208"/>
      <c r="G34" s="212"/>
      <c r="H34" s="213"/>
      <c r="I34" s="213"/>
      <c r="J34" s="213"/>
      <c r="K34" s="213"/>
      <c r="L34" s="213"/>
      <c r="M34" s="213"/>
      <c r="N34" s="213"/>
      <c r="O34" s="213"/>
      <c r="P34" s="213"/>
      <c r="Q34" s="214"/>
    </row>
    <row r="35" spans="2:17" ht="16.5" customHeight="1" x14ac:dyDescent="0.3">
      <c r="B35" s="247"/>
      <c r="C35" s="248"/>
      <c r="D35" s="207"/>
      <c r="E35" s="208"/>
      <c r="F35" s="208"/>
      <c r="G35" s="212"/>
      <c r="H35" s="213"/>
      <c r="I35" s="213"/>
      <c r="J35" s="213"/>
      <c r="K35" s="213"/>
      <c r="L35" s="213"/>
      <c r="M35" s="213"/>
      <c r="N35" s="213"/>
      <c r="O35" s="213"/>
      <c r="P35" s="213"/>
      <c r="Q35" s="214"/>
    </row>
    <row r="36" spans="2:17" ht="16.5" customHeight="1" x14ac:dyDescent="0.3">
      <c r="B36" s="247"/>
      <c r="C36" s="248"/>
      <c r="D36" s="207"/>
      <c r="E36" s="208"/>
      <c r="F36" s="208"/>
      <c r="G36" s="215"/>
      <c r="H36" s="216"/>
      <c r="I36" s="216"/>
      <c r="J36" s="216"/>
      <c r="K36" s="216"/>
      <c r="L36" s="216"/>
      <c r="M36" s="216"/>
      <c r="N36" s="216"/>
      <c r="O36" s="216"/>
      <c r="P36" s="216"/>
      <c r="Q36" s="217"/>
    </row>
  </sheetData>
  <sheetProtection selectLockedCells="1" selectUnlockedCells="1"/>
  <mergeCells count="31">
    <mergeCell ref="B10:C36"/>
    <mergeCell ref="G2:Q3"/>
    <mergeCell ref="S2:W32"/>
    <mergeCell ref="G4:Q5"/>
    <mergeCell ref="G6:Q7"/>
    <mergeCell ref="B2:C9"/>
    <mergeCell ref="D2:F3"/>
    <mergeCell ref="D4:F5"/>
    <mergeCell ref="D6:F7"/>
    <mergeCell ref="D8:F9"/>
    <mergeCell ref="G8:Q9"/>
    <mergeCell ref="D12:F13"/>
    <mergeCell ref="G12:Q13"/>
    <mergeCell ref="D16:F17"/>
    <mergeCell ref="G16:Q17"/>
    <mergeCell ref="D18:F19"/>
    <mergeCell ref="D33:F36"/>
    <mergeCell ref="G33:Q36"/>
    <mergeCell ref="G10:Q11"/>
    <mergeCell ref="D25:F28"/>
    <mergeCell ref="G25:Q28"/>
    <mergeCell ref="D29:F32"/>
    <mergeCell ref="G29:Q32"/>
    <mergeCell ref="G18:Q19"/>
    <mergeCell ref="D20:F21"/>
    <mergeCell ref="G20:Q21"/>
    <mergeCell ref="D22:F24"/>
    <mergeCell ref="G22:Q24"/>
    <mergeCell ref="D14:F15"/>
    <mergeCell ref="G14:Q15"/>
    <mergeCell ref="D10:F11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92"/>
  <sheetViews>
    <sheetView tabSelected="1" workbookViewId="0">
      <pane ySplit="6" topLeftCell="A7" activePane="bottomLeft" state="frozen"/>
      <selection pane="bottomLeft" activeCell="AT14" sqref="AT14"/>
    </sheetView>
  </sheetViews>
  <sheetFormatPr defaultColWidth="3.5" defaultRowHeight="18.75" customHeight="1" x14ac:dyDescent="0.3"/>
  <cols>
    <col min="1" max="1" width="6.5" style="139" customWidth="1"/>
    <col min="2" max="2" width="4" style="139" customWidth="1"/>
    <col min="3" max="3" width="4.875" style="139" customWidth="1"/>
    <col min="4" max="4" width="4.875" style="141" customWidth="1"/>
    <col min="5" max="5" width="4.875" style="139" customWidth="1"/>
    <col min="6" max="7" width="4.875" style="142" customWidth="1"/>
    <col min="8" max="8" width="4" style="142" customWidth="1"/>
    <col min="9" max="19" width="4" style="139" customWidth="1"/>
    <col min="20" max="20" width="3.25" style="139" customWidth="1"/>
    <col min="21" max="22" width="4" style="139" customWidth="1"/>
    <col min="23" max="25" width="4" style="142" customWidth="1"/>
    <col min="26" max="37" width="4" style="139" customWidth="1"/>
    <col min="38" max="38" width="3.5" style="136" customWidth="1"/>
    <col min="39" max="47" width="3.5" style="146" customWidth="1"/>
    <col min="48" max="79" width="3.5" style="146"/>
    <col min="80" max="16384" width="3.5" style="136"/>
  </cols>
  <sheetData>
    <row r="1" spans="1:79" s="135" customFormat="1" ht="30" customHeight="1" thickTop="1" x14ac:dyDescent="0.3">
      <c r="A1" s="138"/>
      <c r="B1" s="407" t="s">
        <v>13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92"/>
      <c r="T1" s="92"/>
      <c r="U1" s="468" t="s">
        <v>1189</v>
      </c>
      <c r="V1" s="468"/>
      <c r="W1" s="478"/>
      <c r="X1" s="478"/>
      <c r="Y1" s="478"/>
      <c r="Z1" s="478"/>
      <c r="AA1" s="478"/>
      <c r="AB1" s="478"/>
      <c r="AC1" s="478"/>
      <c r="AD1" s="478"/>
      <c r="AE1" s="400" t="s">
        <v>14</v>
      </c>
      <c r="AF1" s="400"/>
      <c r="AG1" s="400"/>
      <c r="AH1" s="400"/>
      <c r="AI1" s="400"/>
      <c r="AJ1" s="400"/>
      <c r="AK1" s="401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145"/>
      <c r="BN1" s="145"/>
      <c r="BO1" s="145"/>
      <c r="BP1" s="145"/>
      <c r="BQ1" s="145"/>
      <c r="BR1" s="145"/>
      <c r="BS1" s="145"/>
      <c r="BT1" s="145"/>
      <c r="BU1" s="145"/>
      <c r="BV1" s="145"/>
      <c r="BW1" s="145"/>
      <c r="BX1" s="145"/>
      <c r="BY1" s="145"/>
      <c r="BZ1" s="145"/>
      <c r="CA1" s="145"/>
    </row>
    <row r="2" spans="1:79" s="135" customFormat="1" ht="30" customHeight="1" x14ac:dyDescent="0.3">
      <c r="A2" s="138"/>
      <c r="B2" s="409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91"/>
      <c r="T2" s="91"/>
      <c r="U2" s="469" t="s">
        <v>1148</v>
      </c>
      <c r="V2" s="469"/>
      <c r="W2" s="479"/>
      <c r="X2" s="479"/>
      <c r="Y2" s="479"/>
      <c r="Z2" s="479"/>
      <c r="AA2" s="479"/>
      <c r="AB2" s="479"/>
      <c r="AC2" s="479"/>
      <c r="AD2" s="479"/>
      <c r="AE2" s="402">
        <f ca="1">TODAY()</f>
        <v>46068</v>
      </c>
      <c r="AF2" s="402"/>
      <c r="AG2" s="402"/>
      <c r="AH2" s="402"/>
      <c r="AI2" s="402"/>
      <c r="AJ2" s="402"/>
      <c r="AK2" s="403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</row>
    <row r="3" spans="1:79" s="135" customFormat="1" ht="18.75" customHeight="1" x14ac:dyDescent="0.3">
      <c r="A3" s="138"/>
      <c r="B3" s="404" t="s">
        <v>731</v>
      </c>
      <c r="C3" s="405"/>
      <c r="D3" s="405"/>
      <c r="E3" s="482" t="str">
        <f>L80</f>
        <v/>
      </c>
      <c r="F3" s="482"/>
      <c r="G3" s="482"/>
      <c r="H3" s="482"/>
      <c r="I3" s="482"/>
      <c r="J3" s="482"/>
      <c r="K3" s="405" t="s">
        <v>730</v>
      </c>
      <c r="L3" s="405"/>
      <c r="M3" s="405"/>
      <c r="N3" s="482" t="str">
        <f>AC85</f>
        <v/>
      </c>
      <c r="O3" s="482"/>
      <c r="P3" s="482"/>
      <c r="Q3" s="482"/>
      <c r="R3" s="482"/>
      <c r="S3" s="482"/>
      <c r="T3" s="406"/>
      <c r="U3" s="406"/>
      <c r="V3" s="406"/>
      <c r="W3" s="480" t="s">
        <v>1196</v>
      </c>
      <c r="X3" s="480"/>
      <c r="Y3" s="480"/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481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</row>
    <row r="4" spans="1:79" ht="18.75" customHeight="1" x14ac:dyDescent="0.3">
      <c r="B4" s="423" t="str">
        <f>IF(L4="","","VEÍCULO COMPRADO")</f>
        <v/>
      </c>
      <c r="C4" s="424"/>
      <c r="D4" s="424"/>
      <c r="E4" s="424"/>
      <c r="F4" s="424"/>
      <c r="G4" s="424"/>
      <c r="H4" s="424"/>
      <c r="I4" s="424"/>
      <c r="J4" s="424"/>
      <c r="K4" s="424"/>
      <c r="L4" s="425" t="str">
        <f>IF(S79="","",S79)</f>
        <v/>
      </c>
      <c r="M4" s="425"/>
      <c r="N4" s="425"/>
      <c r="O4" s="425"/>
      <c r="P4" s="427" t="str">
        <f>IF(P6="","",CONCATENATE(A22,A23,A24,A25,A26,A31,A32,A33,A34,A35,A36))</f>
        <v/>
      </c>
      <c r="Q4" s="427"/>
      <c r="R4" s="427"/>
      <c r="S4" s="427"/>
      <c r="T4" s="427"/>
      <c r="U4" s="427"/>
      <c r="V4" s="278" t="str">
        <f>IF(P4="","",VLOOKUP(CONCATENATE(U22,U23,U24,U25,U26,U31,U32,U33,U34,U35,U36),CARROCERIAS!B:E,4,0))</f>
        <v/>
      </c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6" t="str">
        <f>IF(L4="","","Para ver como ficou 
montado, clique em 
VEÍCULO MONTADO")</f>
        <v/>
      </c>
      <c r="AH4" s="276"/>
      <c r="AI4" s="276"/>
      <c r="AJ4" s="276"/>
      <c r="AK4" s="277"/>
    </row>
    <row r="5" spans="1:79" ht="18.75" customHeight="1" x14ac:dyDescent="0.3">
      <c r="B5" s="423"/>
      <c r="C5" s="424"/>
      <c r="D5" s="424"/>
      <c r="E5" s="424"/>
      <c r="F5" s="424"/>
      <c r="G5" s="424"/>
      <c r="H5" s="424"/>
      <c r="I5" s="424"/>
      <c r="J5" s="424"/>
      <c r="K5" s="424"/>
      <c r="L5" s="425"/>
      <c r="M5" s="425"/>
      <c r="N5" s="425"/>
      <c r="O5" s="425"/>
      <c r="P5" s="427"/>
      <c r="Q5" s="427"/>
      <c r="R5" s="427"/>
      <c r="S5" s="427"/>
      <c r="T5" s="427"/>
      <c r="U5" s="427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6"/>
      <c r="AH5" s="276"/>
      <c r="AI5" s="276"/>
      <c r="AJ5" s="276"/>
      <c r="AK5" s="277"/>
    </row>
    <row r="6" spans="1:79" ht="18.75" customHeight="1" x14ac:dyDescent="0.3">
      <c r="B6" s="423"/>
      <c r="C6" s="424"/>
      <c r="D6" s="424"/>
      <c r="E6" s="424"/>
      <c r="F6" s="424"/>
      <c r="G6" s="424"/>
      <c r="H6" s="424"/>
      <c r="I6" s="424"/>
      <c r="J6" s="424"/>
      <c r="K6" s="424"/>
      <c r="L6" s="426" t="str">
        <f>IF(L4="","","UNIDADES")</f>
        <v/>
      </c>
      <c r="M6" s="426"/>
      <c r="N6" s="426"/>
      <c r="O6" s="426"/>
      <c r="P6" s="280" t="str">
        <f>IF($N$11=1,"",H11)&amp;IF($N$12=1,"",H12)&amp;IF($N$13=1,"",H13)&amp;IF($N$14=1,"",H14)&amp;IF($N$15=1,"",H15)&amp;IF($N$16=1,"",H16)</f>
        <v/>
      </c>
      <c r="Q6" s="280"/>
      <c r="R6" s="280"/>
      <c r="S6" s="280"/>
      <c r="T6" s="280"/>
      <c r="U6" s="280"/>
      <c r="V6" s="279" t="str">
        <f>IF($N$11=1,"",HLOOKUP("MODELO",CHASSIS!F4:F10,N11,0))&amp;IF($N$12=1,"",HLOOKUP("MODELO",CHASSIS!F14:F18,N12,0))&amp;IF($N$13=1,"",HLOOKUP("MODELO",CHASSIS!B22:G43,N13,0))&amp;IF($N$14=1,"",HLOOKUP("MODELO",CHASSIS!F47:F60,N14,0))&amp;IF($N$15=1,"",HLOOKUP("MODELO",CHASSIS!F64:F84,N15,0))&amp;IF($N$16=1,"",HLOOKUP("MODELO",CHASSIS!F88:F100,N16,0))</f>
        <v/>
      </c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6"/>
      <c r="AH6" s="276"/>
      <c r="AI6" s="276"/>
      <c r="AJ6" s="276"/>
      <c r="AK6" s="277"/>
    </row>
    <row r="7" spans="1:79" ht="18.75" customHeight="1" x14ac:dyDescent="0.3">
      <c r="B7" s="194"/>
      <c r="C7" s="195"/>
      <c r="D7" s="196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197"/>
      <c r="Y7" s="411"/>
      <c r="Z7" s="411"/>
      <c r="AA7" s="411"/>
      <c r="AB7" s="411"/>
      <c r="AC7" s="411"/>
      <c r="AD7" s="411"/>
      <c r="AE7" s="411"/>
      <c r="AF7" s="411"/>
      <c r="AG7" s="411"/>
      <c r="AH7" s="411"/>
      <c r="AI7" s="411"/>
      <c r="AJ7" s="198"/>
      <c r="AK7" s="199"/>
    </row>
    <row r="8" spans="1:79" ht="18.75" customHeight="1" x14ac:dyDescent="0.3">
      <c r="B8" s="194"/>
      <c r="C8" s="387" t="s">
        <v>15</v>
      </c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200"/>
      <c r="O8" s="200"/>
      <c r="P8" s="200"/>
      <c r="Q8" s="200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2"/>
      <c r="AK8" s="199"/>
    </row>
    <row r="9" spans="1:79" ht="18.75" customHeight="1" x14ac:dyDescent="0.3">
      <c r="B9" s="194"/>
      <c r="C9" s="412" t="s">
        <v>16</v>
      </c>
      <c r="D9" s="412"/>
      <c r="E9" s="412"/>
      <c r="F9" s="412"/>
      <c r="G9" s="412"/>
      <c r="H9" s="412"/>
      <c r="I9" s="412"/>
      <c r="J9" s="412"/>
      <c r="K9" s="412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90"/>
      <c r="AK9" s="199"/>
    </row>
    <row r="10" spans="1:79" ht="18.75" customHeight="1" x14ac:dyDescent="0.3">
      <c r="B10" s="194"/>
      <c r="C10" s="413" t="s">
        <v>17</v>
      </c>
      <c r="D10" s="413"/>
      <c r="E10" s="413"/>
      <c r="F10" s="413"/>
      <c r="G10" s="413"/>
      <c r="H10" s="158"/>
      <c r="I10" s="158"/>
      <c r="J10" s="158"/>
      <c r="K10" s="158"/>
      <c r="L10" s="158"/>
      <c r="M10" s="158"/>
      <c r="N10" s="160"/>
      <c r="O10" s="160"/>
      <c r="P10" s="160"/>
      <c r="Q10" s="160"/>
      <c r="R10" s="160"/>
      <c r="S10" s="160"/>
      <c r="T10" s="160"/>
      <c r="U10" s="374" t="s">
        <v>18</v>
      </c>
      <c r="V10" s="374"/>
      <c r="W10" s="374"/>
      <c r="X10" s="374"/>
      <c r="Y10" s="374"/>
      <c r="Z10" s="374" t="s">
        <v>19</v>
      </c>
      <c r="AA10" s="374"/>
      <c r="AB10" s="374"/>
      <c r="AC10" s="374"/>
      <c r="AD10" s="374"/>
      <c r="AE10" s="375" t="s">
        <v>20</v>
      </c>
      <c r="AF10" s="375"/>
      <c r="AG10" s="375"/>
      <c r="AH10" s="375"/>
      <c r="AI10" s="375"/>
      <c r="AJ10" s="375"/>
      <c r="AK10" s="199"/>
    </row>
    <row r="11" spans="1:79" ht="18.75" customHeight="1" x14ac:dyDescent="0.3">
      <c r="A11" s="139" t="str">
        <f>IF(U11="","",H11)</f>
        <v/>
      </c>
      <c r="B11" s="194"/>
      <c r="C11" s="390" t="s">
        <v>21</v>
      </c>
      <c r="D11" s="391"/>
      <c r="E11" s="391"/>
      <c r="F11" s="391"/>
      <c r="G11" s="392"/>
      <c r="H11" s="315" t="s">
        <v>22</v>
      </c>
      <c r="I11" s="315"/>
      <c r="J11" s="315"/>
      <c r="K11" s="315"/>
      <c r="L11" s="315"/>
      <c r="M11" s="315"/>
      <c r="N11" s="316">
        <v>1</v>
      </c>
      <c r="O11" s="316"/>
      <c r="P11" s="316"/>
      <c r="Q11" s="316"/>
      <c r="R11" s="316"/>
      <c r="S11" s="316"/>
      <c r="T11" s="316"/>
      <c r="U11" s="384" t="str">
        <f>IF(N11=1,"",HLOOKUP("Código RP",CHASSIS!B4:B10,N11,0))</f>
        <v/>
      </c>
      <c r="V11" s="384"/>
      <c r="W11" s="384"/>
      <c r="X11" s="384"/>
      <c r="Y11" s="384"/>
      <c r="Z11" s="385" t="str">
        <f>IF(N11=1,"",HLOOKUP("Valor",CHASSIS!B4:G10,N11,0))</f>
        <v/>
      </c>
      <c r="AA11" s="385"/>
      <c r="AB11" s="385"/>
      <c r="AC11" s="385"/>
      <c r="AD11" s="385"/>
      <c r="AE11" s="385" t="str">
        <f>IF(N11=1,"",HLOOKUP("Perfil",CHASSIS!B4:G10,N11,0))</f>
        <v/>
      </c>
      <c r="AF11" s="385"/>
      <c r="AG11" s="385"/>
      <c r="AH11" s="385"/>
      <c r="AI11" s="385"/>
      <c r="AJ11" s="385"/>
      <c r="AK11" s="199"/>
      <c r="AN11" s="146" t="str">
        <f t="shared" ref="AN11:AN16" si="0">IF(AE11="","",1)</f>
        <v/>
      </c>
      <c r="BA11" s="146" t="str">
        <f>IF(AE11="","",H11)</f>
        <v/>
      </c>
    </row>
    <row r="12" spans="1:79" ht="18.75" customHeight="1" x14ac:dyDescent="0.3">
      <c r="A12" s="139" t="str">
        <f t="shared" ref="A12:A16" si="1">IF(U12="","",H12)</f>
        <v/>
      </c>
      <c r="B12" s="194"/>
      <c r="C12" s="393"/>
      <c r="D12" s="394"/>
      <c r="E12" s="394"/>
      <c r="F12" s="394"/>
      <c r="G12" s="395"/>
      <c r="H12" s="315" t="s">
        <v>23</v>
      </c>
      <c r="I12" s="315"/>
      <c r="J12" s="315"/>
      <c r="K12" s="315"/>
      <c r="L12" s="315"/>
      <c r="M12" s="315"/>
      <c r="N12" s="316">
        <v>1</v>
      </c>
      <c r="O12" s="316"/>
      <c r="P12" s="316"/>
      <c r="Q12" s="316"/>
      <c r="R12" s="316"/>
      <c r="S12" s="316"/>
      <c r="T12" s="316"/>
      <c r="U12" s="384" t="str">
        <f>IF(N12=1,"",HLOOKUP("Código RP",CHASSIS!B14:G18,N12,0))</f>
        <v/>
      </c>
      <c r="V12" s="384"/>
      <c r="W12" s="384"/>
      <c r="X12" s="384"/>
      <c r="Y12" s="384"/>
      <c r="Z12" s="385" t="str">
        <f>IF(N12=1,"",HLOOKUP("Valor",CHASSIS!B14:G18,N12,0))</f>
        <v/>
      </c>
      <c r="AA12" s="385"/>
      <c r="AB12" s="385"/>
      <c r="AC12" s="385"/>
      <c r="AD12" s="385"/>
      <c r="AE12" s="385" t="str">
        <f>IF(N12=1,"",HLOOKUP("Perfil",CHASSIS!B14:G18,N12,0))</f>
        <v/>
      </c>
      <c r="AF12" s="385"/>
      <c r="AG12" s="385"/>
      <c r="AH12" s="385"/>
      <c r="AI12" s="385"/>
      <c r="AJ12" s="385"/>
      <c r="AK12" s="199"/>
      <c r="AN12" s="146" t="str">
        <f t="shared" si="0"/>
        <v/>
      </c>
      <c r="AP12" s="146">
        <f>COUNTIF(AN11:AN38,1)</f>
        <v>0</v>
      </c>
      <c r="BA12" s="146" t="str">
        <f t="shared" ref="BA12:BA16" si="2">IF(AE12="","",H12)</f>
        <v/>
      </c>
    </row>
    <row r="13" spans="1:79" ht="18.75" customHeight="1" x14ac:dyDescent="0.3">
      <c r="A13" s="139" t="str">
        <f t="shared" si="1"/>
        <v/>
      </c>
      <c r="B13" s="194"/>
      <c r="C13" s="393"/>
      <c r="D13" s="394"/>
      <c r="E13" s="394"/>
      <c r="F13" s="394"/>
      <c r="G13" s="395"/>
      <c r="H13" s="315" t="s">
        <v>666</v>
      </c>
      <c r="I13" s="315"/>
      <c r="J13" s="315"/>
      <c r="K13" s="315"/>
      <c r="L13" s="315"/>
      <c r="M13" s="315"/>
      <c r="N13" s="316">
        <v>1</v>
      </c>
      <c r="O13" s="316"/>
      <c r="P13" s="316"/>
      <c r="Q13" s="316"/>
      <c r="R13" s="316"/>
      <c r="S13" s="316"/>
      <c r="T13" s="316"/>
      <c r="U13" s="384" t="str">
        <f>IF(N13=1,"",HLOOKUP("Código RP",CHASSIS!B22:G42,N13,0))</f>
        <v/>
      </c>
      <c r="V13" s="384"/>
      <c r="W13" s="384"/>
      <c r="X13" s="384"/>
      <c r="Y13" s="384"/>
      <c r="Z13" s="385" t="str">
        <f>IF(N13=1,"",HLOOKUP("Valor",CHASSIS!B22:G42,N13,0))</f>
        <v/>
      </c>
      <c r="AA13" s="385"/>
      <c r="AB13" s="385"/>
      <c r="AC13" s="385"/>
      <c r="AD13" s="385"/>
      <c r="AE13" s="385" t="str">
        <f>IF(N13=1,"",HLOOKUP("Perfil",CHASSIS!B22:G42,N13,0))</f>
        <v/>
      </c>
      <c r="AF13" s="385"/>
      <c r="AG13" s="385"/>
      <c r="AH13" s="385"/>
      <c r="AI13" s="385"/>
      <c r="AJ13" s="385"/>
      <c r="AK13" s="199"/>
      <c r="AN13" s="146" t="str">
        <f t="shared" si="0"/>
        <v/>
      </c>
      <c r="BA13" s="146" t="str">
        <f t="shared" si="2"/>
        <v/>
      </c>
    </row>
    <row r="14" spans="1:79" ht="18.75" customHeight="1" x14ac:dyDescent="0.3">
      <c r="A14" s="139" t="str">
        <f t="shared" si="1"/>
        <v/>
      </c>
      <c r="B14" s="194"/>
      <c r="C14" s="393"/>
      <c r="D14" s="394"/>
      <c r="E14" s="394"/>
      <c r="F14" s="394"/>
      <c r="G14" s="395"/>
      <c r="H14" s="315" t="s">
        <v>24</v>
      </c>
      <c r="I14" s="315"/>
      <c r="J14" s="315"/>
      <c r="K14" s="315"/>
      <c r="L14" s="315"/>
      <c r="M14" s="315"/>
      <c r="N14" s="316">
        <v>1</v>
      </c>
      <c r="O14" s="316"/>
      <c r="P14" s="316"/>
      <c r="Q14" s="316"/>
      <c r="R14" s="316"/>
      <c r="S14" s="316"/>
      <c r="T14" s="316"/>
      <c r="U14" s="384" t="str">
        <f>IF(N14=1,"",HLOOKUP("Código RP",CHASSIS!B47:G60,N14,0))</f>
        <v/>
      </c>
      <c r="V14" s="384"/>
      <c r="W14" s="384"/>
      <c r="X14" s="384"/>
      <c r="Y14" s="384"/>
      <c r="Z14" s="385" t="str">
        <f>IF(N14=1,"",HLOOKUP("Valor",CHASSIS!B47:G60,N14,0))</f>
        <v/>
      </c>
      <c r="AA14" s="385"/>
      <c r="AB14" s="385"/>
      <c r="AC14" s="385"/>
      <c r="AD14" s="385"/>
      <c r="AE14" s="385" t="str">
        <f>IF(N14=1,"",HLOOKUP("Perfil",CHASSIS!B47:G60,N14,0))</f>
        <v/>
      </c>
      <c r="AF14" s="385"/>
      <c r="AG14" s="385"/>
      <c r="AH14" s="385"/>
      <c r="AI14" s="385"/>
      <c r="AJ14" s="385"/>
      <c r="AK14" s="199"/>
      <c r="AN14" s="146" t="str">
        <f t="shared" si="0"/>
        <v/>
      </c>
      <c r="AO14" s="477"/>
      <c r="AP14" s="477"/>
      <c r="BA14" s="146" t="str">
        <f t="shared" si="2"/>
        <v/>
      </c>
    </row>
    <row r="15" spans="1:79" ht="18.75" customHeight="1" x14ac:dyDescent="0.3">
      <c r="A15" s="139" t="str">
        <f t="shared" si="1"/>
        <v/>
      </c>
      <c r="B15" s="194"/>
      <c r="C15" s="393" t="str">
        <f>IF(SUM(AN11:AN16)&lt;1,"",VLOOKUP(CONCATENATE(U11,U12,U13,U14,U15,U16),CHASSIS!B:E,3,0))</f>
        <v/>
      </c>
      <c r="D15" s="394"/>
      <c r="E15" s="394"/>
      <c r="F15" s="394"/>
      <c r="G15" s="395"/>
      <c r="H15" s="315" t="s">
        <v>25</v>
      </c>
      <c r="I15" s="315"/>
      <c r="J15" s="315"/>
      <c r="K15" s="315"/>
      <c r="L15" s="315"/>
      <c r="M15" s="315"/>
      <c r="N15" s="316">
        <v>1</v>
      </c>
      <c r="O15" s="316"/>
      <c r="P15" s="316"/>
      <c r="Q15" s="316"/>
      <c r="R15" s="316"/>
      <c r="S15" s="316"/>
      <c r="T15" s="316"/>
      <c r="U15" s="384" t="str">
        <f>IF(N15=1,"",HLOOKUP("Código RP",CHASSIS!B64:G84,N15,0))</f>
        <v/>
      </c>
      <c r="V15" s="384"/>
      <c r="W15" s="384"/>
      <c r="X15" s="384"/>
      <c r="Y15" s="384"/>
      <c r="Z15" s="385" t="str">
        <f>IF(N15=1,"",HLOOKUP("Valor",CHASSIS!B64:G84,N15,0))</f>
        <v/>
      </c>
      <c r="AA15" s="385"/>
      <c r="AB15" s="385"/>
      <c r="AC15" s="385"/>
      <c r="AD15" s="385"/>
      <c r="AE15" s="385" t="str">
        <f>IF(N15=1,"",HLOOKUP("Perfil",CHASSIS!B64:G84,N15,0))</f>
        <v/>
      </c>
      <c r="AF15" s="385"/>
      <c r="AG15" s="385"/>
      <c r="AH15" s="385"/>
      <c r="AI15" s="385"/>
      <c r="AJ15" s="385"/>
      <c r="AK15" s="199"/>
      <c r="AN15" s="146" t="str">
        <f t="shared" si="0"/>
        <v/>
      </c>
      <c r="AO15" s="477"/>
      <c r="AP15" s="477"/>
      <c r="BA15" s="146" t="str">
        <f t="shared" si="2"/>
        <v/>
      </c>
    </row>
    <row r="16" spans="1:79" ht="18.75" customHeight="1" x14ac:dyDescent="0.3">
      <c r="A16" s="139" t="str">
        <f t="shared" si="1"/>
        <v/>
      </c>
      <c r="B16" s="194"/>
      <c r="C16" s="397"/>
      <c r="D16" s="398"/>
      <c r="E16" s="398"/>
      <c r="F16" s="398"/>
      <c r="G16" s="399"/>
      <c r="H16" s="315" t="s">
        <v>26</v>
      </c>
      <c r="I16" s="315"/>
      <c r="J16" s="315"/>
      <c r="K16" s="315"/>
      <c r="L16" s="315"/>
      <c r="M16" s="315"/>
      <c r="N16" s="316">
        <v>1</v>
      </c>
      <c r="O16" s="316"/>
      <c r="P16" s="316"/>
      <c r="Q16" s="316"/>
      <c r="R16" s="316"/>
      <c r="S16" s="316"/>
      <c r="T16" s="316"/>
      <c r="U16" s="384" t="str">
        <f>IF(N16=1,"",HLOOKUP("Código RP",CHASSIS!B88:G100,N16,0))</f>
        <v/>
      </c>
      <c r="V16" s="384"/>
      <c r="W16" s="384"/>
      <c r="X16" s="384"/>
      <c r="Y16" s="384"/>
      <c r="Z16" s="385" t="str">
        <f>IF(N16=1,"",HLOOKUP("Valor",CHASSIS!B88:G100,N16,0))</f>
        <v/>
      </c>
      <c r="AA16" s="385"/>
      <c r="AB16" s="385"/>
      <c r="AC16" s="385"/>
      <c r="AD16" s="385"/>
      <c r="AE16" s="385" t="str">
        <f>IF(N16=1,"",HLOOKUP("Perfil",CHASSIS!B88:G100,N16,0))</f>
        <v/>
      </c>
      <c r="AF16" s="385"/>
      <c r="AG16" s="385"/>
      <c r="AH16" s="385"/>
      <c r="AI16" s="385"/>
      <c r="AJ16" s="385"/>
      <c r="AK16" s="199"/>
      <c r="AN16" s="146" t="str">
        <f t="shared" si="0"/>
        <v/>
      </c>
      <c r="AO16" s="477"/>
      <c r="AP16" s="477"/>
      <c r="BA16" s="146" t="str">
        <f t="shared" si="2"/>
        <v/>
      </c>
    </row>
    <row r="17" spans="1:54" ht="18.75" customHeight="1" x14ac:dyDescent="0.3">
      <c r="B17" s="194"/>
      <c r="C17" s="396" t="str">
        <f>IF(AP12&lt;2,"","VOCÊ ESCOLHEU DOIS CHASSIS. NÃO É PERMITIDO. SELECIONE APENAS 1...")</f>
        <v/>
      </c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6"/>
      <c r="AJ17" s="396"/>
      <c r="AK17" s="199"/>
      <c r="AO17" s="477"/>
      <c r="AP17" s="477"/>
    </row>
    <row r="18" spans="1:54" ht="18.75" customHeight="1" x14ac:dyDescent="0.3">
      <c r="B18" s="194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  <c r="AG18" s="396"/>
      <c r="AH18" s="396"/>
      <c r="AI18" s="396"/>
      <c r="AJ18" s="396"/>
      <c r="AK18" s="199" t="s">
        <v>27</v>
      </c>
      <c r="AO18" s="477"/>
      <c r="AP18" s="477"/>
    </row>
    <row r="19" spans="1:54" ht="18.75" customHeight="1" x14ac:dyDescent="0.3">
      <c r="B19" s="194"/>
      <c r="C19" s="387" t="s">
        <v>28</v>
      </c>
      <c r="D19" s="387"/>
      <c r="E19" s="387"/>
      <c r="F19" s="387"/>
      <c r="G19" s="387"/>
      <c r="H19" s="387"/>
      <c r="I19" s="387"/>
      <c r="J19" s="387"/>
      <c r="K19" s="387"/>
      <c r="L19" s="387"/>
      <c r="M19" s="387"/>
      <c r="N19" s="387"/>
      <c r="O19" s="387"/>
      <c r="P19" s="387"/>
      <c r="Q19" s="387"/>
      <c r="R19" s="387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199"/>
      <c r="AO19" s="477"/>
      <c r="AP19" s="477"/>
    </row>
    <row r="20" spans="1:54" ht="18.75" customHeight="1" x14ac:dyDescent="0.3">
      <c r="B20" s="194"/>
      <c r="C20" s="388" t="s">
        <v>29</v>
      </c>
      <c r="D20" s="388"/>
      <c r="E20" s="388"/>
      <c r="F20" s="388"/>
      <c r="G20" s="388"/>
      <c r="H20" s="388"/>
      <c r="I20" s="388"/>
      <c r="J20" s="388"/>
      <c r="K20" s="388"/>
      <c r="L20" s="191"/>
      <c r="M20" s="191"/>
      <c r="N20" s="191"/>
      <c r="O20" s="191"/>
      <c r="P20" s="191"/>
      <c r="Q20" s="191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3"/>
      <c r="AK20" s="199"/>
      <c r="AO20" s="477"/>
      <c r="AP20" s="477"/>
    </row>
    <row r="21" spans="1:54" ht="18.75" customHeight="1" x14ac:dyDescent="0.3">
      <c r="B21" s="194"/>
      <c r="C21" s="389" t="s">
        <v>30</v>
      </c>
      <c r="D21" s="389"/>
      <c r="E21" s="389"/>
      <c r="F21" s="389"/>
      <c r="G21" s="389"/>
      <c r="H21" s="161"/>
      <c r="I21" s="161"/>
      <c r="J21" s="161"/>
      <c r="K21" s="161"/>
      <c r="L21" s="161"/>
      <c r="M21" s="161"/>
      <c r="N21" s="162"/>
      <c r="O21" s="162"/>
      <c r="P21" s="162"/>
      <c r="Q21" s="162"/>
      <c r="R21" s="163"/>
      <c r="S21" s="163"/>
      <c r="T21" s="164"/>
      <c r="U21" s="374" t="s">
        <v>18</v>
      </c>
      <c r="V21" s="374"/>
      <c r="W21" s="374"/>
      <c r="X21" s="374"/>
      <c r="Y21" s="374"/>
      <c r="Z21" s="374" t="s">
        <v>19</v>
      </c>
      <c r="AA21" s="374"/>
      <c r="AB21" s="374"/>
      <c r="AC21" s="374"/>
      <c r="AD21" s="374"/>
      <c r="AE21" s="375" t="s">
        <v>31</v>
      </c>
      <c r="AF21" s="375"/>
      <c r="AG21" s="375"/>
      <c r="AH21" s="375"/>
      <c r="AI21" s="375"/>
      <c r="AJ21" s="375"/>
      <c r="AK21" s="199"/>
    </row>
    <row r="22" spans="1:54" ht="18.75" customHeight="1" x14ac:dyDescent="0.3">
      <c r="A22" s="139" t="str">
        <f t="shared" ref="A22:A26" si="3">IF(U22="","",H22)</f>
        <v/>
      </c>
      <c r="B22" s="194"/>
      <c r="C22" s="386" t="str">
        <f>IF(SUM(AN11:AN16)&lt;1,"",IF(VLOOKUP(CONCATENATE(AE11,AE12,AE13,AE14,AE15,AE16),CHASSIS!E:I,5,0)=1,VLOOKUP(CONCATENATE(U11,U12,U13,U14,U15,U16),CHASSIS!B:E,3,0),"VEÍCULO RODOVIÁRIO"))</f>
        <v/>
      </c>
      <c r="D22" s="386"/>
      <c r="E22" s="386"/>
      <c r="F22" s="386"/>
      <c r="G22" s="386"/>
      <c r="H22" s="315" t="s">
        <v>33</v>
      </c>
      <c r="I22" s="315"/>
      <c r="J22" s="315"/>
      <c r="K22" s="315"/>
      <c r="L22" s="315"/>
      <c r="M22" s="315"/>
      <c r="N22" s="316">
        <v>1</v>
      </c>
      <c r="O22" s="316"/>
      <c r="P22" s="316"/>
      <c r="Q22" s="316"/>
      <c r="R22" s="316"/>
      <c r="S22" s="316"/>
      <c r="T22" s="316"/>
      <c r="U22" s="384" t="str">
        <f>IF(N22=1,"",HLOOKUP("Código RP",CARROCERIAS!B24:F29,N22,0))</f>
        <v/>
      </c>
      <c r="V22" s="384"/>
      <c r="W22" s="384"/>
      <c r="X22" s="384"/>
      <c r="Y22" s="384"/>
      <c r="Z22" s="385" t="str">
        <f>IF(N22=1,"",HLOOKUP("Valor",CARROCERIAS!B24:F29,N22,0))</f>
        <v/>
      </c>
      <c r="AA22" s="385"/>
      <c r="AB22" s="385"/>
      <c r="AC22" s="385"/>
      <c r="AD22" s="385"/>
      <c r="AE22" s="385" t="str">
        <f>IF(N22=1,"",HLOOKUP("Perfil",CARROCERIAS!B24:F29,N22,0))</f>
        <v/>
      </c>
      <c r="AF22" s="385"/>
      <c r="AG22" s="385"/>
      <c r="AH22" s="385"/>
      <c r="AI22" s="385"/>
      <c r="AJ22" s="385"/>
      <c r="AK22" s="199"/>
      <c r="BB22" s="146" t="str">
        <f t="shared" ref="BB22:BB26" si="4">IF(AE22="","",H22)</f>
        <v/>
      </c>
    </row>
    <row r="23" spans="1:54" ht="18.75" customHeight="1" x14ac:dyDescent="0.3">
      <c r="A23" s="139" t="str">
        <f t="shared" si="3"/>
        <v/>
      </c>
      <c r="B23" s="194"/>
      <c r="C23" s="386"/>
      <c r="D23" s="386"/>
      <c r="E23" s="386"/>
      <c r="F23" s="386"/>
      <c r="G23" s="386"/>
      <c r="H23" s="315" t="s">
        <v>34</v>
      </c>
      <c r="I23" s="315"/>
      <c r="J23" s="315"/>
      <c r="K23" s="315"/>
      <c r="L23" s="315"/>
      <c r="M23" s="315"/>
      <c r="N23" s="316">
        <v>1</v>
      </c>
      <c r="O23" s="316"/>
      <c r="P23" s="316"/>
      <c r="Q23" s="316"/>
      <c r="R23" s="316"/>
      <c r="S23" s="316"/>
      <c r="T23" s="316"/>
      <c r="U23" s="384" t="str">
        <f>IF(N23=1,"",HLOOKUP("Código RP",CARROCERIAS!B33:F40,N23,0))</f>
        <v/>
      </c>
      <c r="V23" s="384"/>
      <c r="W23" s="384"/>
      <c r="X23" s="384"/>
      <c r="Y23" s="384"/>
      <c r="Z23" s="385" t="str">
        <f>IF(N23=1,"",HLOOKUP("Valor",CARROCERIAS!B33:F40,N23,0))</f>
        <v/>
      </c>
      <c r="AA23" s="385"/>
      <c r="AB23" s="385"/>
      <c r="AC23" s="385"/>
      <c r="AD23" s="385"/>
      <c r="AE23" s="385" t="str">
        <f>IF(N23=1,"",HLOOKUP("Perfil",CARROCERIAS!B33:F40,N23,0))</f>
        <v/>
      </c>
      <c r="AF23" s="385"/>
      <c r="AG23" s="385"/>
      <c r="AH23" s="385"/>
      <c r="AI23" s="385"/>
      <c r="AJ23" s="385"/>
      <c r="AK23" s="199"/>
      <c r="AO23" s="146" t="str">
        <f>IF(AE23="","",1)</f>
        <v/>
      </c>
      <c r="BB23" s="146" t="str">
        <f t="shared" si="4"/>
        <v/>
      </c>
    </row>
    <row r="24" spans="1:54" ht="18.75" customHeight="1" x14ac:dyDescent="0.3">
      <c r="A24" s="139" t="str">
        <f t="shared" si="3"/>
        <v/>
      </c>
      <c r="B24" s="194"/>
      <c r="C24" s="382" t="str">
        <f>IF(C22="","",IF(C22="VEÍCULO RODOVIÁRIO","PELA ESCOLHA DE CHASSI, SEU VEÍCULO SERÁ RODOVIÁRIO!!","PELA ESCOLHA DE CHASSI, SEU VEÍCULO SERÁ URBANO!!"))</f>
        <v/>
      </c>
      <c r="D24" s="304"/>
      <c r="E24" s="304"/>
      <c r="F24" s="304"/>
      <c r="G24" s="383"/>
      <c r="H24" s="315" t="s">
        <v>35</v>
      </c>
      <c r="I24" s="315"/>
      <c r="J24" s="315"/>
      <c r="K24" s="315"/>
      <c r="L24" s="315"/>
      <c r="M24" s="315"/>
      <c r="N24" s="316">
        <v>1</v>
      </c>
      <c r="O24" s="316"/>
      <c r="P24" s="316"/>
      <c r="Q24" s="316"/>
      <c r="R24" s="316"/>
      <c r="S24" s="316"/>
      <c r="T24" s="316"/>
      <c r="U24" s="384" t="str">
        <f>IF(N24=1,"",HLOOKUP("Código RP",CARROCERIAS!B44:F49,N24,0))</f>
        <v/>
      </c>
      <c r="V24" s="384"/>
      <c r="W24" s="384"/>
      <c r="X24" s="384"/>
      <c r="Y24" s="384"/>
      <c r="Z24" s="385" t="str">
        <f>IF(N24=1,"",HLOOKUP("Valor",CARROCERIAS!B44:F49,N24,0))</f>
        <v/>
      </c>
      <c r="AA24" s="385"/>
      <c r="AB24" s="385"/>
      <c r="AC24" s="385"/>
      <c r="AD24" s="385"/>
      <c r="AE24" s="385" t="str">
        <f>IF(N24=1,"",HLOOKUP("Perfil",CARROCERIAS!B44:F49,N24,0))</f>
        <v/>
      </c>
      <c r="AF24" s="385"/>
      <c r="AG24" s="385"/>
      <c r="AH24" s="385"/>
      <c r="AI24" s="385"/>
      <c r="AJ24" s="385"/>
      <c r="AK24" s="199"/>
      <c r="AO24" s="146" t="str">
        <f>IF(AE24="","",1)</f>
        <v/>
      </c>
      <c r="BB24" s="146" t="str">
        <f t="shared" si="4"/>
        <v/>
      </c>
    </row>
    <row r="25" spans="1:54" ht="18.75" customHeight="1" x14ac:dyDescent="0.3">
      <c r="A25" s="139" t="str">
        <f t="shared" si="3"/>
        <v/>
      </c>
      <c r="B25" s="194"/>
      <c r="C25" s="382"/>
      <c r="D25" s="304"/>
      <c r="E25" s="304"/>
      <c r="F25" s="304"/>
      <c r="G25" s="383"/>
      <c r="H25" s="315" t="s">
        <v>36</v>
      </c>
      <c r="I25" s="315"/>
      <c r="J25" s="315"/>
      <c r="K25" s="315"/>
      <c r="L25" s="315"/>
      <c r="M25" s="315"/>
      <c r="N25" s="316">
        <v>1</v>
      </c>
      <c r="O25" s="316"/>
      <c r="P25" s="316"/>
      <c r="Q25" s="316"/>
      <c r="R25" s="316"/>
      <c r="S25" s="316"/>
      <c r="T25" s="316"/>
      <c r="U25" s="384" t="str">
        <f>IF(N25=1,"",HLOOKUP("Código RP",CARROCERIAS!B53:F57,N25,0))</f>
        <v/>
      </c>
      <c r="V25" s="384"/>
      <c r="W25" s="384"/>
      <c r="X25" s="384"/>
      <c r="Y25" s="384"/>
      <c r="Z25" s="385" t="str">
        <f>IF(N25=1,"",HLOOKUP("Valor",CARROCERIAS!B53:F57,N25,0))</f>
        <v/>
      </c>
      <c r="AA25" s="385"/>
      <c r="AB25" s="385"/>
      <c r="AC25" s="385"/>
      <c r="AD25" s="385"/>
      <c r="AE25" s="385" t="str">
        <f>IF(N25=1,"",HLOOKUP("Perfil",CARROCERIAS!B53:F57,N25,0))</f>
        <v/>
      </c>
      <c r="AF25" s="385"/>
      <c r="AG25" s="385"/>
      <c r="AH25" s="385"/>
      <c r="AI25" s="385"/>
      <c r="AJ25" s="385"/>
      <c r="AK25" s="199"/>
      <c r="AO25" s="146" t="str">
        <f>IF(AE25="","",1)</f>
        <v/>
      </c>
      <c r="BB25" s="146" t="str">
        <f t="shared" si="4"/>
        <v/>
      </c>
    </row>
    <row r="26" spans="1:54" ht="18.75" customHeight="1" x14ac:dyDescent="0.3">
      <c r="A26" s="139" t="str">
        <f t="shared" si="3"/>
        <v/>
      </c>
      <c r="B26" s="194"/>
      <c r="C26" s="382"/>
      <c r="D26" s="304"/>
      <c r="E26" s="304"/>
      <c r="F26" s="304"/>
      <c r="G26" s="383"/>
      <c r="H26" s="315" t="s">
        <v>37</v>
      </c>
      <c r="I26" s="315"/>
      <c r="J26" s="315"/>
      <c r="K26" s="315"/>
      <c r="L26" s="315"/>
      <c r="M26" s="315"/>
      <c r="N26" s="316">
        <v>1</v>
      </c>
      <c r="O26" s="316"/>
      <c r="P26" s="316"/>
      <c r="Q26" s="316"/>
      <c r="R26" s="316"/>
      <c r="S26" s="316"/>
      <c r="T26" s="316"/>
      <c r="U26" s="384" t="str">
        <f>IF(N26=1,"",HLOOKUP("Código RP",CARROCERIAS!B61:F67,N26,0))</f>
        <v/>
      </c>
      <c r="V26" s="384"/>
      <c r="W26" s="384"/>
      <c r="X26" s="384"/>
      <c r="Y26" s="384"/>
      <c r="Z26" s="385" t="str">
        <f>IF(N26=1,"",HLOOKUP("Valor",CARROCERIAS!B61:F67,N26,0))</f>
        <v/>
      </c>
      <c r="AA26" s="385"/>
      <c r="AB26" s="385"/>
      <c r="AC26" s="385"/>
      <c r="AD26" s="385"/>
      <c r="AE26" s="385" t="str">
        <f>IF(N26=1,"",HLOOKUP("Perfil",CARROCERIAS!B61:F67,N26,0))</f>
        <v/>
      </c>
      <c r="AF26" s="385"/>
      <c r="AG26" s="385"/>
      <c r="AH26" s="385"/>
      <c r="AI26" s="385"/>
      <c r="AJ26" s="385"/>
      <c r="AK26" s="199"/>
      <c r="AO26" s="146" t="str">
        <f>IF(AE26="","",1)</f>
        <v/>
      </c>
      <c r="BB26" s="146" t="str">
        <f t="shared" si="4"/>
        <v/>
      </c>
    </row>
    <row r="27" spans="1:54" ht="18.75" customHeight="1" x14ac:dyDescent="0.3">
      <c r="B27" s="194"/>
      <c r="C27" s="371" t="str">
        <f>IF(AP23&lt;2,"","VOCÊ ESCOLHEU DUAS CARROCERIAS. NÃO É PERMITIDO. SELECIONE APENAS 1...")</f>
        <v/>
      </c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199"/>
    </row>
    <row r="28" spans="1:54" ht="18.75" customHeight="1" x14ac:dyDescent="0.3">
      <c r="B28" s="194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199"/>
    </row>
    <row r="29" spans="1:54" ht="18.75" customHeight="1" x14ac:dyDescent="0.3">
      <c r="B29" s="194"/>
      <c r="C29" s="372" t="s">
        <v>38</v>
      </c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372"/>
      <c r="AK29" s="199"/>
    </row>
    <row r="30" spans="1:54" ht="18.75" customHeight="1" x14ac:dyDescent="0.3">
      <c r="B30" s="194"/>
      <c r="C30" s="373" t="s">
        <v>30</v>
      </c>
      <c r="D30" s="373"/>
      <c r="E30" s="373"/>
      <c r="F30" s="373"/>
      <c r="G30" s="373"/>
      <c r="H30" s="158"/>
      <c r="I30" s="165"/>
      <c r="J30" s="165"/>
      <c r="K30" s="165"/>
      <c r="L30" s="165"/>
      <c r="M30" s="165"/>
      <c r="N30" s="163"/>
      <c r="O30" s="163"/>
      <c r="P30" s="163"/>
      <c r="Q30" s="163"/>
      <c r="R30" s="163"/>
      <c r="S30" s="163"/>
      <c r="T30" s="164"/>
      <c r="U30" s="374" t="s">
        <v>18</v>
      </c>
      <c r="V30" s="374"/>
      <c r="W30" s="374"/>
      <c r="X30" s="374"/>
      <c r="Y30" s="374"/>
      <c r="Z30" s="374" t="s">
        <v>19</v>
      </c>
      <c r="AA30" s="374"/>
      <c r="AB30" s="374"/>
      <c r="AC30" s="374"/>
      <c r="AD30" s="374"/>
      <c r="AE30" s="375" t="s">
        <v>31</v>
      </c>
      <c r="AF30" s="375"/>
      <c r="AG30" s="375"/>
      <c r="AH30" s="375"/>
      <c r="AI30" s="375"/>
      <c r="AJ30" s="375"/>
      <c r="AK30" s="199"/>
    </row>
    <row r="31" spans="1:54" ht="18.75" customHeight="1" x14ac:dyDescent="0.3">
      <c r="A31" s="139" t="str">
        <f t="shared" ref="A31:A36" si="5">IF(U31="","",H31)</f>
        <v/>
      </c>
      <c r="B31" s="194"/>
      <c r="C31" s="376" t="str">
        <f>IF(SUM(AN11:AN16)&lt;1,"",IF(VLOOKUP(CONCATENATE(AE11,AE12,AE13,AE14,AE15,AE16),CHASSIS!E:J,6,0)=1,VLOOKUP(CONCATENATE(U11,U12,U13,U14,U15,U16),CHASSIS!B:E,3,0),"VEÍCULO URBANO"))</f>
        <v/>
      </c>
      <c r="D31" s="377"/>
      <c r="E31" s="377"/>
      <c r="F31" s="377"/>
      <c r="G31" s="378"/>
      <c r="H31" s="315" t="s">
        <v>97</v>
      </c>
      <c r="I31" s="315"/>
      <c r="J31" s="315"/>
      <c r="K31" s="315"/>
      <c r="L31" s="315"/>
      <c r="M31" s="315"/>
      <c r="N31" s="316">
        <v>1</v>
      </c>
      <c r="O31" s="316"/>
      <c r="P31" s="316"/>
      <c r="Q31" s="316"/>
      <c r="R31" s="316"/>
      <c r="S31" s="316"/>
      <c r="T31" s="316"/>
      <c r="U31" s="369" t="str">
        <f>IF(N31=1,"",HLOOKUP("Código RP",CARROCERIAS!$B$81:$F$91,N31,0))</f>
        <v/>
      </c>
      <c r="V31" s="369"/>
      <c r="W31" s="369"/>
      <c r="X31" s="369"/>
      <c r="Y31" s="369"/>
      <c r="Z31" s="314" t="str">
        <f>IF(N31=1,"",HLOOKUP("Valor",CARROCERIAS!$B$81:$F$91,N31,0))</f>
        <v/>
      </c>
      <c r="AA31" s="314"/>
      <c r="AB31" s="314"/>
      <c r="AC31" s="314"/>
      <c r="AD31" s="314"/>
      <c r="AE31" s="314" t="str">
        <f>IF(N31=1,"",HLOOKUP("Perfil",CARROCERIAS!$B$81:$F$91,N31,0))</f>
        <v/>
      </c>
      <c r="AF31" s="314"/>
      <c r="AG31" s="314"/>
      <c r="AH31" s="314"/>
      <c r="AI31" s="314"/>
      <c r="AJ31" s="314"/>
      <c r="AK31" s="199"/>
      <c r="BB31" s="146" t="str">
        <f t="shared" ref="BB31:BB36" si="6">IF(AE31="","",H31)</f>
        <v/>
      </c>
    </row>
    <row r="32" spans="1:54" ht="18.75" customHeight="1" x14ac:dyDescent="0.3">
      <c r="A32" s="139" t="str">
        <f t="shared" si="5"/>
        <v/>
      </c>
      <c r="B32" s="194"/>
      <c r="C32" s="379"/>
      <c r="D32" s="380"/>
      <c r="E32" s="380"/>
      <c r="F32" s="380"/>
      <c r="G32" s="381"/>
      <c r="H32" s="315" t="s">
        <v>34</v>
      </c>
      <c r="I32" s="315"/>
      <c r="J32" s="315"/>
      <c r="K32" s="315"/>
      <c r="L32" s="315"/>
      <c r="M32" s="315"/>
      <c r="N32" s="316">
        <v>1</v>
      </c>
      <c r="O32" s="316"/>
      <c r="P32" s="316"/>
      <c r="Q32" s="316"/>
      <c r="R32" s="316"/>
      <c r="S32" s="316"/>
      <c r="T32" s="316"/>
      <c r="U32" s="369" t="str">
        <f>IF(N32=1,"",HLOOKUP("Código RP",CARROCERIAS!B95:F96,N32,0))</f>
        <v/>
      </c>
      <c r="V32" s="369"/>
      <c r="W32" s="369"/>
      <c r="X32" s="369"/>
      <c r="Y32" s="369"/>
      <c r="Z32" s="314" t="str">
        <f>IF(N32=1,"",HLOOKUP("Valor",CARROCERIAS!B95:F96,N32,0))</f>
        <v/>
      </c>
      <c r="AA32" s="314"/>
      <c r="AB32" s="314"/>
      <c r="AC32" s="314"/>
      <c r="AD32" s="314"/>
      <c r="AE32" s="314" t="str">
        <f>IF(N32=1,"",HLOOKUP("Perfil",CARROCERIAS!B95:F96,N32,0))</f>
        <v/>
      </c>
      <c r="AF32" s="314"/>
      <c r="AG32" s="314"/>
      <c r="AH32" s="314"/>
      <c r="AI32" s="314"/>
      <c r="AJ32" s="314"/>
      <c r="AK32" s="199"/>
      <c r="AO32" s="146" t="str">
        <f>IF(AE32="","",1)</f>
        <v/>
      </c>
      <c r="BB32" s="146" t="str">
        <f t="shared" si="6"/>
        <v/>
      </c>
    </row>
    <row r="33" spans="1:54" ht="18.75" customHeight="1" x14ac:dyDescent="0.3">
      <c r="A33" s="139" t="str">
        <f t="shared" si="5"/>
        <v/>
      </c>
      <c r="B33" s="194"/>
      <c r="C33" s="303" t="str">
        <f>IF(C31="","",IF(C31="VEÍCULO URBANO","PELA ESCOLHA DE CHASSI, SEU VEÍCULO SERÁ URBANO!!","PELA ESCOLHA DE CHASSI, SEU VEÍCULO SERÁ RODOVIÁRIO!!"))</f>
        <v/>
      </c>
      <c r="D33" s="304"/>
      <c r="E33" s="304"/>
      <c r="F33" s="304"/>
      <c r="G33" s="305"/>
      <c r="H33" s="315" t="s">
        <v>35</v>
      </c>
      <c r="I33" s="315"/>
      <c r="J33" s="315"/>
      <c r="K33" s="315"/>
      <c r="L33" s="315"/>
      <c r="M33" s="315"/>
      <c r="N33" s="316">
        <v>1</v>
      </c>
      <c r="O33" s="316"/>
      <c r="P33" s="316"/>
      <c r="Q33" s="316"/>
      <c r="R33" s="316"/>
      <c r="S33" s="316"/>
      <c r="T33" s="316"/>
      <c r="U33" s="369" t="str">
        <f>IF(N33=1,"",HLOOKUP("Código RP",CARROCERIAS!B100:F105,N33,0))</f>
        <v/>
      </c>
      <c r="V33" s="369"/>
      <c r="W33" s="369"/>
      <c r="X33" s="369"/>
      <c r="Y33" s="369"/>
      <c r="Z33" s="314" t="str">
        <f>IF(N33=1,"",HLOOKUP("Valor",CARROCERIAS!B100:F105,N33,0))</f>
        <v/>
      </c>
      <c r="AA33" s="314"/>
      <c r="AB33" s="314"/>
      <c r="AC33" s="314"/>
      <c r="AD33" s="314"/>
      <c r="AE33" s="314" t="str">
        <f>IF(N33=1,"",HLOOKUP("Perfil",CARROCERIAS!B100:F105,N33,0))</f>
        <v/>
      </c>
      <c r="AF33" s="314"/>
      <c r="AG33" s="314"/>
      <c r="AH33" s="314"/>
      <c r="AI33" s="314"/>
      <c r="AJ33" s="314"/>
      <c r="AK33" s="199"/>
      <c r="AO33" s="146" t="str">
        <f>IF(AE33="","",1)</f>
        <v/>
      </c>
      <c r="BB33" s="146" t="str">
        <f t="shared" si="6"/>
        <v/>
      </c>
    </row>
    <row r="34" spans="1:54" ht="18.75" customHeight="1" x14ac:dyDescent="0.3">
      <c r="A34" s="139" t="str">
        <f t="shared" si="5"/>
        <v/>
      </c>
      <c r="B34" s="194"/>
      <c r="C34" s="303"/>
      <c r="D34" s="304"/>
      <c r="E34" s="304"/>
      <c r="F34" s="304"/>
      <c r="G34" s="305"/>
      <c r="H34" s="315" t="s">
        <v>39</v>
      </c>
      <c r="I34" s="315"/>
      <c r="J34" s="315"/>
      <c r="K34" s="315"/>
      <c r="L34" s="315"/>
      <c r="M34" s="315"/>
      <c r="N34" s="316">
        <v>1</v>
      </c>
      <c r="O34" s="316"/>
      <c r="P34" s="316"/>
      <c r="Q34" s="316"/>
      <c r="R34" s="316"/>
      <c r="S34" s="316"/>
      <c r="T34" s="316"/>
      <c r="U34" s="369" t="str">
        <f>IF(N34=1,"",HLOOKUP("Código RP",CARROCERIAS!B109:F111,N34,0))</f>
        <v/>
      </c>
      <c r="V34" s="369"/>
      <c r="W34" s="369"/>
      <c r="X34" s="369"/>
      <c r="Y34" s="369"/>
      <c r="Z34" s="314" t="str">
        <f>IF(N34=1,"",HLOOKUP("Valor",CARROCERIAS!B109:F111,N34,0))</f>
        <v/>
      </c>
      <c r="AA34" s="314"/>
      <c r="AB34" s="314"/>
      <c r="AC34" s="314"/>
      <c r="AD34" s="314"/>
      <c r="AE34" s="314" t="str">
        <f>IF(N34=1,"",HLOOKUP("Perfil",CARROCERIAS!B109:F111,N34,0))</f>
        <v/>
      </c>
      <c r="AF34" s="314"/>
      <c r="AG34" s="314"/>
      <c r="AH34" s="314"/>
      <c r="AI34" s="314"/>
      <c r="AJ34" s="314"/>
      <c r="AK34" s="199"/>
      <c r="AO34" s="146" t="str">
        <f>IF(AE34="","",1)</f>
        <v/>
      </c>
      <c r="BB34" s="146" t="str">
        <f t="shared" si="6"/>
        <v/>
      </c>
    </row>
    <row r="35" spans="1:54" ht="18.75" customHeight="1" x14ac:dyDescent="0.3">
      <c r="A35" s="139" t="str">
        <f t="shared" si="5"/>
        <v/>
      </c>
      <c r="B35" s="194"/>
      <c r="C35" s="303"/>
      <c r="D35" s="304"/>
      <c r="E35" s="304"/>
      <c r="F35" s="304"/>
      <c r="G35" s="305"/>
      <c r="H35" s="315" t="s">
        <v>36</v>
      </c>
      <c r="I35" s="315"/>
      <c r="J35" s="315"/>
      <c r="K35" s="315"/>
      <c r="L35" s="315"/>
      <c r="M35" s="315"/>
      <c r="N35" s="316">
        <v>1</v>
      </c>
      <c r="O35" s="316"/>
      <c r="P35" s="316"/>
      <c r="Q35" s="316"/>
      <c r="R35" s="316"/>
      <c r="S35" s="316"/>
      <c r="T35" s="316"/>
      <c r="U35" s="369" t="str">
        <f>IF(N35=1,"",HLOOKUP("Código RP",CARROCERIAS!$B$115:$F$132,N35,0))</f>
        <v/>
      </c>
      <c r="V35" s="369"/>
      <c r="W35" s="369"/>
      <c r="X35" s="369"/>
      <c r="Y35" s="369"/>
      <c r="Z35" s="314" t="str">
        <f>IF(N35=1,"",HLOOKUP("Valor",CARROCERIAS!$B$115:$F$132,N35,0))</f>
        <v/>
      </c>
      <c r="AA35" s="314"/>
      <c r="AB35" s="314"/>
      <c r="AC35" s="314"/>
      <c r="AD35" s="314"/>
      <c r="AE35" s="314" t="str">
        <f>IF(N35=1,"",HLOOKUP("Perfil",CARROCERIAS!$B$115:$F$132,N35,0))</f>
        <v/>
      </c>
      <c r="AF35" s="314"/>
      <c r="AG35" s="314"/>
      <c r="AH35" s="314"/>
      <c r="AI35" s="314"/>
      <c r="AJ35" s="314"/>
      <c r="AK35" s="199"/>
      <c r="AO35" s="146" t="str">
        <f>IF(AE35="","",1)</f>
        <v/>
      </c>
      <c r="BB35" s="146" t="str">
        <f t="shared" si="6"/>
        <v/>
      </c>
    </row>
    <row r="36" spans="1:54" ht="18.75" customHeight="1" x14ac:dyDescent="0.3">
      <c r="A36" s="139" t="str">
        <f t="shared" si="5"/>
        <v/>
      </c>
      <c r="B36" s="194"/>
      <c r="C36" s="306"/>
      <c r="D36" s="307"/>
      <c r="E36" s="307"/>
      <c r="F36" s="307"/>
      <c r="G36" s="308"/>
      <c r="H36" s="315" t="s">
        <v>37</v>
      </c>
      <c r="I36" s="315"/>
      <c r="J36" s="315"/>
      <c r="K36" s="315"/>
      <c r="L36" s="315"/>
      <c r="M36" s="315"/>
      <c r="N36" s="316">
        <v>1</v>
      </c>
      <c r="O36" s="316"/>
      <c r="P36" s="316"/>
      <c r="Q36" s="316"/>
      <c r="R36" s="316"/>
      <c r="S36" s="316"/>
      <c r="T36" s="316"/>
      <c r="U36" s="369" t="str">
        <f>IF(N36=1,"",HLOOKUP("Código RP",CARROCERIAS!B136:F142,N36,0))</f>
        <v/>
      </c>
      <c r="V36" s="369"/>
      <c r="W36" s="369"/>
      <c r="X36" s="369"/>
      <c r="Y36" s="369"/>
      <c r="Z36" s="314" t="str">
        <f>IF(N36=1,"",HLOOKUP("Valor",CARROCERIAS!$B$115:$F$132,N36,0))</f>
        <v/>
      </c>
      <c r="AA36" s="314"/>
      <c r="AB36" s="314"/>
      <c r="AC36" s="314"/>
      <c r="AD36" s="314"/>
      <c r="AE36" s="314" t="str">
        <f>IF(N36=1,"",HLOOKUP("Perfil",CARROCERIAS!$B$115:$F$132,N36,0))</f>
        <v/>
      </c>
      <c r="AF36" s="314"/>
      <c r="AG36" s="314"/>
      <c r="AH36" s="314"/>
      <c r="AI36" s="314"/>
      <c r="AJ36" s="314"/>
      <c r="AK36" s="199"/>
      <c r="BB36" s="146" t="str">
        <f t="shared" si="6"/>
        <v/>
      </c>
    </row>
    <row r="37" spans="1:54" ht="18.75" customHeight="1" x14ac:dyDescent="0.3">
      <c r="B37" s="194"/>
      <c r="C37" s="370" t="str">
        <f>IF(AP23&lt;2,"","VOCÊ ESCOLHEU DUAS CARROCERIAS. NÃO É PERMITIDO. SELECIONE APENAS 1...")</f>
        <v/>
      </c>
      <c r="D37" s="370"/>
      <c r="E37" s="370"/>
      <c r="F37" s="370"/>
      <c r="G37" s="370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199"/>
    </row>
    <row r="38" spans="1:54" ht="18.75" customHeight="1" x14ac:dyDescent="0.3">
      <c r="B38" s="194"/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199"/>
    </row>
    <row r="39" spans="1:54" ht="18.75" customHeight="1" x14ac:dyDescent="0.3">
      <c r="B39" s="194"/>
      <c r="C39" s="302" t="s">
        <v>40</v>
      </c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99"/>
    </row>
    <row r="40" spans="1:54" ht="18.75" customHeight="1" x14ac:dyDescent="0.3">
      <c r="B40" s="194"/>
      <c r="C40" s="309" t="s">
        <v>41</v>
      </c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199"/>
    </row>
    <row r="41" spans="1:54" ht="18.75" customHeight="1" x14ac:dyDescent="0.3">
      <c r="B41" s="194"/>
      <c r="C41" s="310" t="s">
        <v>30</v>
      </c>
      <c r="D41" s="310"/>
      <c r="E41" s="310"/>
      <c r="F41" s="310"/>
      <c r="G41" s="310"/>
      <c r="H41" s="311" t="s">
        <v>42</v>
      </c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2" t="s">
        <v>43</v>
      </c>
      <c r="V41" s="312"/>
      <c r="W41" s="312"/>
      <c r="X41" s="312"/>
      <c r="Y41" s="312"/>
      <c r="Z41" s="311" t="s">
        <v>19</v>
      </c>
      <c r="AA41" s="311"/>
      <c r="AB41" s="311"/>
      <c r="AC41" s="311"/>
      <c r="AD41" s="311"/>
      <c r="AE41" s="313" t="s">
        <v>44</v>
      </c>
      <c r="AF41" s="313"/>
      <c r="AG41" s="313"/>
      <c r="AH41" s="313"/>
      <c r="AI41" s="313"/>
      <c r="AJ41" s="313"/>
      <c r="AK41" s="199"/>
    </row>
    <row r="42" spans="1:54" ht="18.75" customHeight="1" x14ac:dyDescent="0.3">
      <c r="B42" s="194"/>
      <c r="C42" s="363" t="str">
        <f>C31</f>
        <v/>
      </c>
      <c r="D42" s="363"/>
      <c r="E42" s="363"/>
      <c r="F42" s="363"/>
      <c r="G42" s="363"/>
      <c r="H42" s="364" t="s">
        <v>45</v>
      </c>
      <c r="I42" s="364"/>
      <c r="J42" s="364"/>
      <c r="K42" s="364"/>
      <c r="L42" s="364"/>
      <c r="M42" s="364"/>
      <c r="N42" s="365">
        <v>1</v>
      </c>
      <c r="O42" s="365"/>
      <c r="P42" s="365"/>
      <c r="Q42" s="365"/>
      <c r="R42" s="365"/>
      <c r="S42" s="365"/>
      <c r="T42" s="365"/>
      <c r="U42" s="348" t="str">
        <f>IF(N42=1,"","1")</f>
        <v/>
      </c>
      <c r="V42" s="348"/>
      <c r="W42" s="348"/>
      <c r="X42" s="348"/>
      <c r="Y42" s="348"/>
      <c r="Z42" s="366" t="str">
        <f>IF(N42=1,"",HLOOKUP("Valor",OPCIONAIS!$B$2:$E$6,N42,0))</f>
        <v/>
      </c>
      <c r="AA42" s="366"/>
      <c r="AB42" s="366"/>
      <c r="AC42" s="366"/>
      <c r="AD42" s="366"/>
      <c r="AE42" s="349" t="str">
        <f>IF(N42=1,"",HLOOKUP("Modelo",OPCIONAIS!$B$2:$E$6,N42,0))</f>
        <v/>
      </c>
      <c r="AF42" s="349"/>
      <c r="AG42" s="349"/>
      <c r="AH42" s="349"/>
      <c r="AI42" s="349"/>
      <c r="AJ42" s="349"/>
      <c r="AK42" s="199"/>
      <c r="AV42" s="338" t="str">
        <f>IF(Z42="","",U42*Z42)</f>
        <v/>
      </c>
      <c r="AW42" s="338"/>
      <c r="AX42" s="338"/>
      <c r="AY42" s="338"/>
      <c r="AZ42" s="338"/>
    </row>
    <row r="43" spans="1:54" ht="18.75" customHeight="1" x14ac:dyDescent="0.3">
      <c r="B43" s="194"/>
      <c r="C43" s="363"/>
      <c r="D43" s="363"/>
      <c r="E43" s="363"/>
      <c r="F43" s="363"/>
      <c r="G43" s="363"/>
      <c r="H43" s="364" t="s">
        <v>46</v>
      </c>
      <c r="I43" s="364"/>
      <c r="J43" s="364"/>
      <c r="K43" s="364"/>
      <c r="L43" s="364"/>
      <c r="M43" s="364"/>
      <c r="N43" s="365">
        <v>1</v>
      </c>
      <c r="O43" s="365"/>
      <c r="P43" s="365"/>
      <c r="Q43" s="365"/>
      <c r="R43" s="365"/>
      <c r="S43" s="365"/>
      <c r="T43" s="365"/>
      <c r="U43" s="367" t="str">
        <f>IF(N43=1,"",HLOOKUP("Comprimento",CARROCERIAS!$D$3:$E$11,N43,0))</f>
        <v/>
      </c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67"/>
      <c r="AJ43" s="367"/>
      <c r="AK43" s="199"/>
      <c r="AV43" s="338"/>
      <c r="AW43" s="338"/>
      <c r="AX43" s="338"/>
      <c r="AY43" s="338"/>
      <c r="AZ43" s="338"/>
    </row>
    <row r="44" spans="1:54" ht="18.75" customHeight="1" x14ac:dyDescent="0.3">
      <c r="B44" s="194"/>
      <c r="C44" s="363"/>
      <c r="D44" s="363"/>
      <c r="E44" s="363"/>
      <c r="F44" s="363"/>
      <c r="G44" s="363"/>
      <c r="H44" s="368" t="s">
        <v>47</v>
      </c>
      <c r="I44" s="368"/>
      <c r="J44" s="368"/>
      <c r="K44" s="368"/>
      <c r="L44" s="368"/>
      <c r="M44" s="368"/>
      <c r="N44" s="365">
        <v>1</v>
      </c>
      <c r="O44" s="365"/>
      <c r="P44" s="365"/>
      <c r="Q44" s="365"/>
      <c r="R44" s="365"/>
      <c r="S44" s="365"/>
      <c r="T44" s="365"/>
      <c r="U44" s="348" t="str">
        <f>IF(N44=1,"","1")</f>
        <v/>
      </c>
      <c r="V44" s="348"/>
      <c r="W44" s="348"/>
      <c r="X44" s="348"/>
      <c r="Y44" s="348"/>
      <c r="Z44" s="366" t="str">
        <f>IF(N44=1,"",HLOOKUP("Valor",OPCIONAIS!$B$8:$E$19,N44,0))</f>
        <v/>
      </c>
      <c r="AA44" s="366"/>
      <c r="AB44" s="366"/>
      <c r="AC44" s="366"/>
      <c r="AD44" s="366"/>
      <c r="AE44" s="349" t="str">
        <f>IF(N44=1,"",HLOOKUP("Modelo",OPCIONAIS!$B$8:$E$19,N44,0))</f>
        <v/>
      </c>
      <c r="AF44" s="349"/>
      <c r="AG44" s="349"/>
      <c r="AH44" s="349"/>
      <c r="AI44" s="349"/>
      <c r="AJ44" s="349"/>
      <c r="AK44" s="199"/>
      <c r="AV44" s="338" t="str">
        <f t="shared" ref="AV44:AV74" si="7">IF(Z44="","",U44*Z44)</f>
        <v/>
      </c>
      <c r="AW44" s="338"/>
      <c r="AX44" s="338"/>
      <c r="AY44" s="338"/>
      <c r="AZ44" s="338"/>
    </row>
    <row r="45" spans="1:54" ht="18.75" customHeight="1" x14ac:dyDescent="0.3">
      <c r="B45" s="194"/>
      <c r="C45" s="360" t="s">
        <v>16</v>
      </c>
      <c r="D45" s="360"/>
      <c r="E45" s="360"/>
      <c r="F45" s="360"/>
      <c r="G45" s="360"/>
      <c r="H45" s="362" t="s">
        <v>48</v>
      </c>
      <c r="I45" s="362"/>
      <c r="J45" s="362"/>
      <c r="K45" s="362"/>
      <c r="L45" s="362"/>
      <c r="M45" s="362"/>
      <c r="N45" s="362"/>
      <c r="O45" s="362"/>
      <c r="P45" s="362"/>
      <c r="Q45" s="362"/>
      <c r="R45" s="362"/>
      <c r="S45" s="362"/>
      <c r="T45" s="362"/>
      <c r="U45" s="362"/>
      <c r="V45" s="362"/>
      <c r="W45" s="362"/>
      <c r="X45" s="362"/>
      <c r="Y45" s="362"/>
      <c r="Z45" s="362"/>
      <c r="AA45" s="362"/>
      <c r="AB45" s="362"/>
      <c r="AC45" s="362"/>
      <c r="AD45" s="362"/>
      <c r="AE45" s="362"/>
      <c r="AF45" s="362"/>
      <c r="AG45" s="362"/>
      <c r="AH45" s="362"/>
      <c r="AI45" s="362"/>
      <c r="AJ45" s="362"/>
      <c r="AK45" s="199"/>
      <c r="AV45" s="338" t="str">
        <f t="shared" si="7"/>
        <v/>
      </c>
      <c r="AW45" s="338"/>
      <c r="AX45" s="338"/>
      <c r="AY45" s="338"/>
      <c r="AZ45" s="338"/>
    </row>
    <row r="46" spans="1:54" ht="18.75" customHeight="1" x14ac:dyDescent="0.3">
      <c r="B46" s="194"/>
      <c r="C46" s="361" t="str">
        <f>IF($N$11=1,"",HLOOKUP("MODELO",CHASSIS!F4:F10,N11,0))&amp;IF($N$12=1,"",HLOOKUP("MODELO",CHASSIS!F14:F18,N12,0))&amp;IF($N$13=1,"",HLOOKUP("MODELO",CHASSIS!F22:F42,N13,0))&amp;IF($N$14=1,"",HLOOKUP("MODELO",CHASSIS!F47:F60,N14,0))&amp;IF($N$15=1,"",HLOOKUP("MODELO",CHASSIS!F64:F84,N15,0))&amp;IF($N$16=1,"",HLOOKUP("MODELO",CHASSIS!F88:F100,N16,0))</f>
        <v/>
      </c>
      <c r="D46" s="361"/>
      <c r="E46" s="361"/>
      <c r="F46" s="361"/>
      <c r="G46" s="361"/>
      <c r="H46" s="347" t="s">
        <v>49</v>
      </c>
      <c r="I46" s="347"/>
      <c r="J46" s="347"/>
      <c r="K46" s="347"/>
      <c r="L46" s="347"/>
      <c r="M46" s="347"/>
      <c r="N46" s="316">
        <v>1</v>
      </c>
      <c r="O46" s="316"/>
      <c r="P46" s="316"/>
      <c r="Q46" s="316"/>
      <c r="R46" s="316"/>
      <c r="S46" s="316"/>
      <c r="T46" s="316"/>
      <c r="U46" s="348" t="str">
        <f t="shared" ref="U46:U53" si="8">IF(N46=1,"","1")</f>
        <v/>
      </c>
      <c r="V46" s="348"/>
      <c r="W46" s="348"/>
      <c r="X46" s="348"/>
      <c r="Y46" s="348"/>
      <c r="Z46" s="314" t="str">
        <f>IF(N46=1,"",HLOOKUP("Valor",OPCIONAIS!$B$33:$E$36,N46,0))</f>
        <v/>
      </c>
      <c r="AA46" s="314"/>
      <c r="AB46" s="314"/>
      <c r="AC46" s="314"/>
      <c r="AD46" s="314"/>
      <c r="AE46" s="349" t="str">
        <f>IF(N46=1,"",HLOOKUP("Modelo",OPCIONAIS!$B$33:$E$36,N46,0))</f>
        <v/>
      </c>
      <c r="AF46" s="349"/>
      <c r="AG46" s="349"/>
      <c r="AH46" s="349"/>
      <c r="AI46" s="349"/>
      <c r="AJ46" s="349"/>
      <c r="AK46" s="199"/>
      <c r="AV46" s="338" t="str">
        <f t="shared" si="7"/>
        <v/>
      </c>
      <c r="AW46" s="338"/>
      <c r="AX46" s="338"/>
      <c r="AY46" s="338"/>
      <c r="AZ46" s="338"/>
    </row>
    <row r="47" spans="1:54" ht="18.75" customHeight="1" x14ac:dyDescent="0.3">
      <c r="B47" s="194"/>
      <c r="C47" s="361"/>
      <c r="D47" s="361"/>
      <c r="E47" s="361"/>
      <c r="F47" s="361"/>
      <c r="G47" s="361"/>
      <c r="H47" s="355" t="s">
        <v>50</v>
      </c>
      <c r="I47" s="355"/>
      <c r="J47" s="355"/>
      <c r="K47" s="355"/>
      <c r="L47" s="355"/>
      <c r="M47" s="355"/>
      <c r="N47" s="356">
        <v>1</v>
      </c>
      <c r="O47" s="356"/>
      <c r="P47" s="356"/>
      <c r="Q47" s="356"/>
      <c r="R47" s="356"/>
      <c r="S47" s="356"/>
      <c r="T47" s="356"/>
      <c r="U47" s="357" t="str">
        <f t="shared" si="8"/>
        <v/>
      </c>
      <c r="V47" s="357"/>
      <c r="W47" s="357"/>
      <c r="X47" s="357"/>
      <c r="Y47" s="357"/>
      <c r="Z47" s="358" t="str">
        <f>IF(N47=1,"",HLOOKUP("Valor",OPCIONAIS!$B$21:$E$26,N47,0))</f>
        <v/>
      </c>
      <c r="AA47" s="358"/>
      <c r="AB47" s="358"/>
      <c r="AC47" s="358"/>
      <c r="AD47" s="358"/>
      <c r="AE47" s="359" t="str">
        <f>IF(N47=1,"",HLOOKUP("Modelo",OPCIONAIS!$B$33:$E$36,N47,0))</f>
        <v/>
      </c>
      <c r="AF47" s="359"/>
      <c r="AG47" s="359"/>
      <c r="AH47" s="359"/>
      <c r="AI47" s="359"/>
      <c r="AJ47" s="359"/>
      <c r="AK47" s="199"/>
      <c r="AV47" s="338" t="str">
        <f t="shared" si="7"/>
        <v/>
      </c>
      <c r="AW47" s="338"/>
      <c r="AX47" s="338"/>
      <c r="AY47" s="338"/>
      <c r="AZ47" s="338"/>
    </row>
    <row r="48" spans="1:54" ht="18.75" customHeight="1" x14ac:dyDescent="0.3">
      <c r="B48" s="194"/>
      <c r="C48" s="360" t="s">
        <v>29</v>
      </c>
      <c r="D48" s="360"/>
      <c r="E48" s="360"/>
      <c r="F48" s="360"/>
      <c r="G48" s="360"/>
      <c r="H48" s="350" t="s">
        <v>51</v>
      </c>
      <c r="I48" s="350"/>
      <c r="J48" s="350"/>
      <c r="K48" s="350"/>
      <c r="L48" s="350"/>
      <c r="M48" s="350"/>
      <c r="N48" s="351">
        <v>1</v>
      </c>
      <c r="O48" s="351"/>
      <c r="P48" s="351"/>
      <c r="Q48" s="351"/>
      <c r="R48" s="351"/>
      <c r="S48" s="351"/>
      <c r="T48" s="351"/>
      <c r="U48" s="352" t="str">
        <f t="shared" si="8"/>
        <v/>
      </c>
      <c r="V48" s="352"/>
      <c r="W48" s="352"/>
      <c r="X48" s="352"/>
      <c r="Y48" s="352"/>
      <c r="Z48" s="353" t="str">
        <f>IF(N48=1,"",HLOOKUP("Valor",OPCIONAIS!$B$28:$E$31,N48,0))</f>
        <v/>
      </c>
      <c r="AA48" s="353"/>
      <c r="AB48" s="353"/>
      <c r="AC48" s="353"/>
      <c r="AD48" s="353"/>
      <c r="AE48" s="354" t="str">
        <f>IF(N48=1,"",HLOOKUP("Modelo",OPCIONAIS!$B$28:$E$31,N48,0))</f>
        <v/>
      </c>
      <c r="AF48" s="354"/>
      <c r="AG48" s="354"/>
      <c r="AH48" s="354"/>
      <c r="AI48" s="354"/>
      <c r="AJ48" s="354"/>
      <c r="AK48" s="199"/>
      <c r="AV48" s="338" t="str">
        <f t="shared" si="7"/>
        <v/>
      </c>
      <c r="AW48" s="338"/>
      <c r="AX48" s="338"/>
      <c r="AY48" s="338"/>
      <c r="AZ48" s="338"/>
    </row>
    <row r="49" spans="2:52" ht="18.75" customHeight="1" x14ac:dyDescent="0.3">
      <c r="B49" s="194"/>
      <c r="C49" s="361" t="str">
        <f>IF(C42="VEÍCULO URBANO",CONCATENATE(VLOOKUP(CONCATENATE(U22,U23,U24,U25,U26),CARROCERIAS!B:E,4,0)),"")</f>
        <v/>
      </c>
      <c r="D49" s="361"/>
      <c r="E49" s="361"/>
      <c r="F49" s="361"/>
      <c r="G49" s="361"/>
      <c r="H49" s="350" t="s">
        <v>51</v>
      </c>
      <c r="I49" s="350"/>
      <c r="J49" s="350"/>
      <c r="K49" s="350"/>
      <c r="L49" s="350"/>
      <c r="M49" s="350"/>
      <c r="N49" s="351">
        <v>1</v>
      </c>
      <c r="O49" s="351"/>
      <c r="P49" s="351"/>
      <c r="Q49" s="351"/>
      <c r="R49" s="351"/>
      <c r="S49" s="351"/>
      <c r="T49" s="351"/>
      <c r="U49" s="352" t="str">
        <f t="shared" si="8"/>
        <v/>
      </c>
      <c r="V49" s="352"/>
      <c r="W49" s="352"/>
      <c r="X49" s="352"/>
      <c r="Y49" s="352"/>
      <c r="Z49" s="353" t="str">
        <f>IF(N49=1,"",HLOOKUP("Valor",OPCIONAIS!$B$28:$E$31,N49,0))</f>
        <v/>
      </c>
      <c r="AA49" s="353"/>
      <c r="AB49" s="353"/>
      <c r="AC49" s="353"/>
      <c r="AD49" s="353"/>
      <c r="AE49" s="354" t="str">
        <f>IF(N49=1,"",HLOOKUP("Modelo",OPCIONAIS!$B$28:$E$31,N49,0))</f>
        <v/>
      </c>
      <c r="AF49" s="354"/>
      <c r="AG49" s="354"/>
      <c r="AH49" s="354"/>
      <c r="AI49" s="354"/>
      <c r="AJ49" s="354"/>
      <c r="AK49" s="199"/>
      <c r="AV49" s="338" t="str">
        <f t="shared" si="7"/>
        <v/>
      </c>
      <c r="AW49" s="338"/>
      <c r="AX49" s="338"/>
      <c r="AY49" s="338"/>
      <c r="AZ49" s="338"/>
    </row>
    <row r="50" spans="2:52" ht="18.75" customHeight="1" x14ac:dyDescent="0.3">
      <c r="B50" s="194"/>
      <c r="C50" s="361"/>
      <c r="D50" s="361"/>
      <c r="E50" s="361"/>
      <c r="F50" s="361"/>
      <c r="G50" s="361"/>
      <c r="H50" s="335" t="s">
        <v>51</v>
      </c>
      <c r="I50" s="335"/>
      <c r="J50" s="335"/>
      <c r="K50" s="335"/>
      <c r="L50" s="335"/>
      <c r="M50" s="335"/>
      <c r="N50" s="336">
        <v>1</v>
      </c>
      <c r="O50" s="336"/>
      <c r="P50" s="336"/>
      <c r="Q50" s="336"/>
      <c r="R50" s="336"/>
      <c r="S50" s="336"/>
      <c r="T50" s="336"/>
      <c r="U50" s="337" t="str">
        <f t="shared" si="8"/>
        <v/>
      </c>
      <c r="V50" s="337"/>
      <c r="W50" s="337"/>
      <c r="X50" s="337"/>
      <c r="Y50" s="337"/>
      <c r="Z50" s="300" t="str">
        <f>IF(N50=1,"",HLOOKUP("Valor",OPCIONAIS!$B$28:$E$31,N50,0))</f>
        <v/>
      </c>
      <c r="AA50" s="300"/>
      <c r="AB50" s="300"/>
      <c r="AC50" s="300"/>
      <c r="AD50" s="300"/>
      <c r="AE50" s="301" t="str">
        <f>IF(N50=1,"",HLOOKUP("Modelo",OPCIONAIS!$B$28:$E$31,N50,0))</f>
        <v/>
      </c>
      <c r="AF50" s="301"/>
      <c r="AG50" s="301"/>
      <c r="AH50" s="301"/>
      <c r="AI50" s="301"/>
      <c r="AJ50" s="301"/>
      <c r="AK50" s="199"/>
      <c r="AV50" s="338" t="str">
        <f t="shared" si="7"/>
        <v/>
      </c>
      <c r="AW50" s="338"/>
      <c r="AX50" s="338"/>
      <c r="AY50" s="338"/>
      <c r="AZ50" s="338"/>
    </row>
    <row r="51" spans="2:52" ht="18.75" customHeight="1" x14ac:dyDescent="0.3">
      <c r="B51" s="194"/>
      <c r="C51" s="360" t="s">
        <v>38</v>
      </c>
      <c r="D51" s="360"/>
      <c r="E51" s="360"/>
      <c r="F51" s="360"/>
      <c r="G51" s="360"/>
      <c r="H51" s="355" t="s">
        <v>803</v>
      </c>
      <c r="I51" s="355"/>
      <c r="J51" s="355"/>
      <c r="K51" s="355"/>
      <c r="L51" s="355"/>
      <c r="M51" s="355"/>
      <c r="N51" s="356">
        <v>1</v>
      </c>
      <c r="O51" s="356"/>
      <c r="P51" s="356"/>
      <c r="Q51" s="356"/>
      <c r="R51" s="356"/>
      <c r="S51" s="356"/>
      <c r="T51" s="356"/>
      <c r="U51" s="357" t="str">
        <f t="shared" si="8"/>
        <v/>
      </c>
      <c r="V51" s="357"/>
      <c r="W51" s="357"/>
      <c r="X51" s="357"/>
      <c r="Y51" s="357"/>
      <c r="Z51" s="358" t="str">
        <f>IF(N51=1,"",HLOOKUP("Valor",OPCIONAIS!$B$38:$E$40,N51,0))</f>
        <v/>
      </c>
      <c r="AA51" s="358"/>
      <c r="AB51" s="358"/>
      <c r="AC51" s="358"/>
      <c r="AD51" s="358"/>
      <c r="AE51" s="359" t="str">
        <f>IF(N51=1,"",HLOOKUP("Modelo",OPCIONAIS!$B$38:$E$40,N51,0))</f>
        <v/>
      </c>
      <c r="AF51" s="359"/>
      <c r="AG51" s="359"/>
      <c r="AH51" s="359"/>
      <c r="AI51" s="359"/>
      <c r="AJ51" s="359"/>
      <c r="AK51" s="199"/>
      <c r="AV51" s="338" t="str">
        <f t="shared" si="7"/>
        <v/>
      </c>
      <c r="AW51" s="338"/>
      <c r="AX51" s="338"/>
      <c r="AY51" s="338"/>
      <c r="AZ51" s="338"/>
    </row>
    <row r="52" spans="2:52" ht="18.75" customHeight="1" x14ac:dyDescent="0.3">
      <c r="B52" s="194"/>
      <c r="C52" s="361" t="str">
        <f>IF(C42="VEÍCULO rodoviário",CONCATENATE(VLOOKUP(CONCATENATE(U31,U32,U33,U34,U35,U36),CARROCERIAS!B:E,4,0)),"")</f>
        <v/>
      </c>
      <c r="D52" s="361"/>
      <c r="E52" s="361"/>
      <c r="F52" s="361"/>
      <c r="G52" s="361"/>
      <c r="H52" s="355" t="s">
        <v>804</v>
      </c>
      <c r="I52" s="355"/>
      <c r="J52" s="355"/>
      <c r="K52" s="355"/>
      <c r="L52" s="355"/>
      <c r="M52" s="355"/>
      <c r="N52" s="336">
        <v>1</v>
      </c>
      <c r="O52" s="336"/>
      <c r="P52" s="336"/>
      <c r="Q52" s="336"/>
      <c r="R52" s="336"/>
      <c r="S52" s="336"/>
      <c r="T52" s="336"/>
      <c r="U52" s="337" t="str">
        <f t="shared" si="8"/>
        <v/>
      </c>
      <c r="V52" s="337"/>
      <c r="W52" s="337"/>
      <c r="X52" s="337"/>
      <c r="Y52" s="337"/>
      <c r="Z52" s="300" t="str">
        <f>IF(N52=1,"",HLOOKUP("Valor",OPCIONAIS!$B$38:$E$40,N52,0))</f>
        <v/>
      </c>
      <c r="AA52" s="300"/>
      <c r="AB52" s="300"/>
      <c r="AC52" s="300"/>
      <c r="AD52" s="300"/>
      <c r="AE52" s="301" t="str">
        <f>IF(N52=1,"",HLOOKUP("Modelo",OPCIONAIS!$B$38:$E$40,N52,0))</f>
        <v/>
      </c>
      <c r="AF52" s="301"/>
      <c r="AG52" s="301"/>
      <c r="AH52" s="301"/>
      <c r="AI52" s="301"/>
      <c r="AJ52" s="301"/>
      <c r="AK52" s="199"/>
      <c r="AV52" s="338" t="str">
        <f t="shared" si="7"/>
        <v/>
      </c>
      <c r="AW52" s="338"/>
      <c r="AX52" s="338"/>
      <c r="AY52" s="338"/>
      <c r="AZ52" s="338"/>
    </row>
    <row r="53" spans="2:52" ht="18.75" customHeight="1" x14ac:dyDescent="0.3">
      <c r="B53" s="194"/>
      <c r="C53" s="361"/>
      <c r="D53" s="361"/>
      <c r="E53" s="361"/>
      <c r="F53" s="361"/>
      <c r="G53" s="361"/>
      <c r="H53" s="355" t="s">
        <v>52</v>
      </c>
      <c r="I53" s="355"/>
      <c r="J53" s="355"/>
      <c r="K53" s="355"/>
      <c r="L53" s="355"/>
      <c r="M53" s="355"/>
      <c r="N53" s="356">
        <v>1</v>
      </c>
      <c r="O53" s="356"/>
      <c r="P53" s="356"/>
      <c r="Q53" s="356"/>
      <c r="R53" s="356"/>
      <c r="S53" s="356"/>
      <c r="T53" s="356"/>
      <c r="U53" s="357" t="str">
        <f t="shared" si="8"/>
        <v/>
      </c>
      <c r="V53" s="357"/>
      <c r="W53" s="357"/>
      <c r="X53" s="357"/>
      <c r="Y53" s="357"/>
      <c r="Z53" s="358" t="str">
        <f>IF(N53=1,"",HLOOKUP("Valor",OPCIONAIS!$B$42:$E$45,N53,0))</f>
        <v/>
      </c>
      <c r="AA53" s="358"/>
      <c r="AB53" s="358"/>
      <c r="AC53" s="358"/>
      <c r="AD53" s="358"/>
      <c r="AE53" s="359" t="str">
        <f>IF(N53=1,"",HLOOKUP("Modelo",OPCIONAIS!$B$42:$E$45,N53,0))</f>
        <v/>
      </c>
      <c r="AF53" s="359"/>
      <c r="AG53" s="359"/>
      <c r="AH53" s="359"/>
      <c r="AI53" s="359"/>
      <c r="AJ53" s="359"/>
      <c r="AK53" s="199"/>
      <c r="AV53" s="338" t="str">
        <f t="shared" si="7"/>
        <v/>
      </c>
      <c r="AW53" s="338"/>
      <c r="AX53" s="338"/>
      <c r="AY53" s="338"/>
      <c r="AZ53" s="338"/>
    </row>
    <row r="54" spans="2:52" ht="18.75" customHeight="1" x14ac:dyDescent="0.3">
      <c r="B54" s="194"/>
      <c r="C54" s="166"/>
      <c r="D54" s="158"/>
      <c r="E54" s="158"/>
      <c r="F54" s="158"/>
      <c r="G54" s="167"/>
      <c r="H54" s="350" t="s">
        <v>53</v>
      </c>
      <c r="I54" s="350"/>
      <c r="J54" s="350"/>
      <c r="K54" s="350"/>
      <c r="L54" s="350"/>
      <c r="M54" s="350"/>
      <c r="N54" s="351">
        <v>1</v>
      </c>
      <c r="O54" s="351"/>
      <c r="P54" s="351"/>
      <c r="Q54" s="351"/>
      <c r="R54" s="351"/>
      <c r="S54" s="351"/>
      <c r="T54" s="351"/>
      <c r="U54" s="352" t="str">
        <f>IF(N54=1,"","2")</f>
        <v/>
      </c>
      <c r="V54" s="352"/>
      <c r="W54" s="352"/>
      <c r="X54" s="352"/>
      <c r="Y54" s="352"/>
      <c r="Z54" s="353" t="str">
        <f>IF(N54=1,"",HLOOKUP("Valor",OPCIONAIS!$B$42:$E$45,N54,0))</f>
        <v/>
      </c>
      <c r="AA54" s="353"/>
      <c r="AB54" s="353"/>
      <c r="AC54" s="353"/>
      <c r="AD54" s="353"/>
      <c r="AE54" s="354" t="str">
        <f>IF(N54=1,"",HLOOKUP("Modelo",OPCIONAIS!$B$42:$E$45,N54,0))</f>
        <v/>
      </c>
      <c r="AF54" s="354"/>
      <c r="AG54" s="354"/>
      <c r="AH54" s="354"/>
      <c r="AI54" s="354"/>
      <c r="AJ54" s="354"/>
      <c r="AK54" s="199"/>
      <c r="AV54" s="338" t="str">
        <f t="shared" si="7"/>
        <v/>
      </c>
      <c r="AW54" s="338"/>
      <c r="AX54" s="338"/>
      <c r="AY54" s="338"/>
      <c r="AZ54" s="338"/>
    </row>
    <row r="55" spans="2:52" ht="18.75" customHeight="1" x14ac:dyDescent="0.3">
      <c r="B55" s="194"/>
      <c r="C55" s="166"/>
      <c r="D55" s="158"/>
      <c r="E55" s="158"/>
      <c r="F55" s="158"/>
      <c r="G55" s="167"/>
      <c r="H55" s="335" t="s">
        <v>54</v>
      </c>
      <c r="I55" s="335"/>
      <c r="J55" s="335"/>
      <c r="K55" s="335"/>
      <c r="L55" s="335"/>
      <c r="M55" s="335"/>
      <c r="N55" s="336">
        <v>1</v>
      </c>
      <c r="O55" s="336"/>
      <c r="P55" s="336"/>
      <c r="Q55" s="336"/>
      <c r="R55" s="336"/>
      <c r="S55" s="336"/>
      <c r="T55" s="336"/>
      <c r="U55" s="337" t="str">
        <f t="shared" ref="U55:U74" si="9">IF(N55=1,"","1")</f>
        <v/>
      </c>
      <c r="V55" s="337"/>
      <c r="W55" s="337"/>
      <c r="X55" s="337"/>
      <c r="Y55" s="337"/>
      <c r="Z55" s="300" t="str">
        <f>IF(N55=1,"",HLOOKUP("Valor",OPCIONAIS!$B$42:$E$45,N55,0))</f>
        <v/>
      </c>
      <c r="AA55" s="300"/>
      <c r="AB55" s="300"/>
      <c r="AC55" s="300"/>
      <c r="AD55" s="300"/>
      <c r="AE55" s="301" t="str">
        <f>IF(N55=1,"",HLOOKUP("Modelo",OPCIONAIS!$B$42:$E$45,N55,0))</f>
        <v/>
      </c>
      <c r="AF55" s="301"/>
      <c r="AG55" s="301"/>
      <c r="AH55" s="301"/>
      <c r="AI55" s="301"/>
      <c r="AJ55" s="301"/>
      <c r="AK55" s="199"/>
      <c r="AV55" s="338" t="str">
        <f t="shared" si="7"/>
        <v/>
      </c>
      <c r="AW55" s="338"/>
      <c r="AX55" s="338"/>
      <c r="AY55" s="338"/>
      <c r="AZ55" s="338"/>
    </row>
    <row r="56" spans="2:52" ht="18.75" customHeight="1" x14ac:dyDescent="0.3">
      <c r="B56" s="194"/>
      <c r="C56" s="166"/>
      <c r="D56" s="158"/>
      <c r="E56" s="158"/>
      <c r="F56" s="158"/>
      <c r="G56" s="167"/>
      <c r="H56" s="347" t="s">
        <v>55</v>
      </c>
      <c r="I56" s="347"/>
      <c r="J56" s="347"/>
      <c r="K56" s="347"/>
      <c r="L56" s="347"/>
      <c r="M56" s="347"/>
      <c r="N56" s="316">
        <v>1</v>
      </c>
      <c r="O56" s="316"/>
      <c r="P56" s="316"/>
      <c r="Q56" s="316"/>
      <c r="R56" s="316"/>
      <c r="S56" s="316"/>
      <c r="T56" s="316"/>
      <c r="U56" s="348" t="str">
        <f t="shared" si="9"/>
        <v/>
      </c>
      <c r="V56" s="348"/>
      <c r="W56" s="348"/>
      <c r="X56" s="348"/>
      <c r="Y56" s="348"/>
      <c r="Z56" s="314" t="str">
        <f>IF(N56=1,"",HLOOKUP("Valor",OPCIONAIS!B60:E63,N56,0))</f>
        <v/>
      </c>
      <c r="AA56" s="314"/>
      <c r="AB56" s="314"/>
      <c r="AC56" s="314"/>
      <c r="AD56" s="314"/>
      <c r="AE56" s="349" t="str">
        <f>IF(N56=1,"",HLOOKUP("Modelo",OPCIONAIS!B60:E63,N56,0))</f>
        <v/>
      </c>
      <c r="AF56" s="349"/>
      <c r="AG56" s="349"/>
      <c r="AH56" s="349"/>
      <c r="AI56" s="349"/>
      <c r="AJ56" s="349"/>
      <c r="AK56" s="199"/>
      <c r="AV56" s="338" t="str">
        <f t="shared" si="7"/>
        <v/>
      </c>
      <c r="AW56" s="338"/>
      <c r="AX56" s="338"/>
      <c r="AY56" s="338"/>
      <c r="AZ56" s="338"/>
    </row>
    <row r="57" spans="2:52" ht="18.75" customHeight="1" x14ac:dyDescent="0.3">
      <c r="B57" s="194"/>
      <c r="C57" s="166"/>
      <c r="D57" s="158"/>
      <c r="E57" s="158"/>
      <c r="F57" s="158"/>
      <c r="G57" s="167"/>
      <c r="H57" s="355" t="s">
        <v>56</v>
      </c>
      <c r="I57" s="355"/>
      <c r="J57" s="355"/>
      <c r="K57" s="355"/>
      <c r="L57" s="355"/>
      <c r="M57" s="355"/>
      <c r="N57" s="356">
        <v>1</v>
      </c>
      <c r="O57" s="356"/>
      <c r="P57" s="356"/>
      <c r="Q57" s="356"/>
      <c r="R57" s="356"/>
      <c r="S57" s="356"/>
      <c r="T57" s="356"/>
      <c r="U57" s="357" t="str">
        <f t="shared" si="9"/>
        <v/>
      </c>
      <c r="V57" s="357"/>
      <c r="W57" s="357"/>
      <c r="X57" s="357"/>
      <c r="Y57" s="357"/>
      <c r="Z57" s="358" t="str">
        <f>IF(N57=1,"",HLOOKUP("Valor",OPCIONAIS!$B$65:$E$68,N57,0))</f>
        <v/>
      </c>
      <c r="AA57" s="358"/>
      <c r="AB57" s="358"/>
      <c r="AC57" s="358"/>
      <c r="AD57" s="358"/>
      <c r="AE57" s="359" t="str">
        <f>IF(N57=1,"",HLOOKUP("Modelo",OPCIONAIS!$B$65:$E$68,N57,0))</f>
        <v/>
      </c>
      <c r="AF57" s="359"/>
      <c r="AG57" s="359"/>
      <c r="AH57" s="359"/>
      <c r="AI57" s="359"/>
      <c r="AJ57" s="359"/>
      <c r="AK57" s="199"/>
      <c r="AV57" s="338" t="str">
        <f t="shared" si="7"/>
        <v/>
      </c>
      <c r="AW57" s="338"/>
      <c r="AX57" s="338"/>
      <c r="AY57" s="338"/>
      <c r="AZ57" s="338"/>
    </row>
    <row r="58" spans="2:52" ht="18.75" customHeight="1" x14ac:dyDescent="0.3">
      <c r="B58" s="194"/>
      <c r="C58" s="166"/>
      <c r="D58" s="158"/>
      <c r="E58" s="158"/>
      <c r="F58" s="158"/>
      <c r="G58" s="167"/>
      <c r="H58" s="350" t="s">
        <v>57</v>
      </c>
      <c r="I58" s="350"/>
      <c r="J58" s="350"/>
      <c r="K58" s="350"/>
      <c r="L58" s="350"/>
      <c r="M58" s="350"/>
      <c r="N58" s="351">
        <v>1</v>
      </c>
      <c r="O58" s="351"/>
      <c r="P58" s="351"/>
      <c r="Q58" s="351"/>
      <c r="R58" s="351"/>
      <c r="S58" s="351"/>
      <c r="T58" s="351"/>
      <c r="U58" s="352" t="str">
        <f t="shared" si="9"/>
        <v/>
      </c>
      <c r="V58" s="352"/>
      <c r="W58" s="352"/>
      <c r="X58" s="352"/>
      <c r="Y58" s="352"/>
      <c r="Z58" s="353" t="str">
        <f>IF(N58=1,"",HLOOKUP("Valor",OPCIONAIS!$B$65:$E$68,N58,0))</f>
        <v/>
      </c>
      <c r="AA58" s="353"/>
      <c r="AB58" s="353"/>
      <c r="AC58" s="353"/>
      <c r="AD58" s="353"/>
      <c r="AE58" s="354" t="str">
        <f>IF(N58=1,"",HLOOKUP("Modelo",OPCIONAIS!$B$65:$E$68,N58,0))</f>
        <v/>
      </c>
      <c r="AF58" s="354"/>
      <c r="AG58" s="354"/>
      <c r="AH58" s="354"/>
      <c r="AI58" s="354"/>
      <c r="AJ58" s="354"/>
      <c r="AK58" s="199"/>
      <c r="AV58" s="338" t="str">
        <f t="shared" si="7"/>
        <v/>
      </c>
      <c r="AW58" s="338"/>
      <c r="AX58" s="338"/>
      <c r="AY58" s="338"/>
      <c r="AZ58" s="338"/>
    </row>
    <row r="59" spans="2:52" ht="18.75" customHeight="1" x14ac:dyDescent="0.3">
      <c r="B59" s="194"/>
      <c r="C59" s="166"/>
      <c r="D59" s="158"/>
      <c r="E59" s="158"/>
      <c r="F59" s="158"/>
      <c r="G59" s="167"/>
      <c r="H59" s="335" t="s">
        <v>58</v>
      </c>
      <c r="I59" s="335"/>
      <c r="J59" s="335"/>
      <c r="K59" s="335"/>
      <c r="L59" s="335"/>
      <c r="M59" s="335"/>
      <c r="N59" s="336">
        <v>1</v>
      </c>
      <c r="O59" s="336"/>
      <c r="P59" s="336"/>
      <c r="Q59" s="336"/>
      <c r="R59" s="336"/>
      <c r="S59" s="336"/>
      <c r="T59" s="336"/>
      <c r="U59" s="337" t="str">
        <f t="shared" si="9"/>
        <v/>
      </c>
      <c r="V59" s="337"/>
      <c r="W59" s="337"/>
      <c r="X59" s="337"/>
      <c r="Y59" s="337"/>
      <c r="Z59" s="300" t="str">
        <f>IF(N59=1,"",HLOOKUP("Valor",OPCIONAIS!$B$65:$E$68,N59,0))</f>
        <v/>
      </c>
      <c r="AA59" s="300"/>
      <c r="AB59" s="300"/>
      <c r="AC59" s="300"/>
      <c r="AD59" s="300"/>
      <c r="AE59" s="301" t="str">
        <f>IF(N59=1,"",HLOOKUP("Modelo",OPCIONAIS!$B$65:$E$68,N59,0))</f>
        <v/>
      </c>
      <c r="AF59" s="301"/>
      <c r="AG59" s="301"/>
      <c r="AH59" s="301"/>
      <c r="AI59" s="301"/>
      <c r="AJ59" s="301"/>
      <c r="AK59" s="199"/>
      <c r="AV59" s="338" t="str">
        <f t="shared" si="7"/>
        <v/>
      </c>
      <c r="AW59" s="338"/>
      <c r="AX59" s="338"/>
      <c r="AY59" s="338"/>
      <c r="AZ59" s="338"/>
    </row>
    <row r="60" spans="2:52" ht="18.75" customHeight="1" x14ac:dyDescent="0.3">
      <c r="B60" s="194"/>
      <c r="C60" s="166"/>
      <c r="D60" s="158"/>
      <c r="E60" s="158"/>
      <c r="F60" s="158"/>
      <c r="G60" s="167"/>
      <c r="H60" s="355" t="s">
        <v>59</v>
      </c>
      <c r="I60" s="355"/>
      <c r="J60" s="355"/>
      <c r="K60" s="355"/>
      <c r="L60" s="355"/>
      <c r="M60" s="355"/>
      <c r="N60" s="356">
        <v>1</v>
      </c>
      <c r="O60" s="356"/>
      <c r="P60" s="356"/>
      <c r="Q60" s="356"/>
      <c r="R60" s="356"/>
      <c r="S60" s="356"/>
      <c r="T60" s="356"/>
      <c r="U60" s="357" t="str">
        <f t="shared" si="9"/>
        <v/>
      </c>
      <c r="V60" s="357"/>
      <c r="W60" s="357"/>
      <c r="X60" s="357"/>
      <c r="Y60" s="357"/>
      <c r="Z60" s="358" t="str">
        <f>IF(N60=1,"",HLOOKUP("Valor",OPCIONAIS!$B$70:$E$73,N60,0))</f>
        <v/>
      </c>
      <c r="AA60" s="358"/>
      <c r="AB60" s="358"/>
      <c r="AC60" s="358"/>
      <c r="AD60" s="358"/>
      <c r="AE60" s="359" t="str">
        <f>IF(N60=1,"",HLOOKUP("Modelo",OPCIONAIS!$B$70:$E$73,N60,0))</f>
        <v/>
      </c>
      <c r="AF60" s="359"/>
      <c r="AG60" s="359"/>
      <c r="AH60" s="359"/>
      <c r="AI60" s="359"/>
      <c r="AJ60" s="359"/>
      <c r="AK60" s="199"/>
      <c r="AV60" s="338" t="str">
        <f t="shared" si="7"/>
        <v/>
      </c>
      <c r="AW60" s="338"/>
      <c r="AX60" s="338"/>
      <c r="AY60" s="338"/>
      <c r="AZ60" s="338"/>
    </row>
    <row r="61" spans="2:52" ht="18.75" customHeight="1" x14ac:dyDescent="0.3">
      <c r="B61" s="194"/>
      <c r="C61" s="166"/>
      <c r="D61" s="158"/>
      <c r="E61" s="158"/>
      <c r="F61" s="158"/>
      <c r="G61" s="167"/>
      <c r="H61" s="350" t="s">
        <v>60</v>
      </c>
      <c r="I61" s="350"/>
      <c r="J61" s="350"/>
      <c r="K61" s="350"/>
      <c r="L61" s="350"/>
      <c r="M61" s="350"/>
      <c r="N61" s="351">
        <v>1</v>
      </c>
      <c r="O61" s="351"/>
      <c r="P61" s="351"/>
      <c r="Q61" s="351"/>
      <c r="R61" s="351"/>
      <c r="S61" s="351"/>
      <c r="T61" s="351"/>
      <c r="U61" s="352" t="str">
        <f t="shared" si="9"/>
        <v/>
      </c>
      <c r="V61" s="352"/>
      <c r="W61" s="352"/>
      <c r="X61" s="352"/>
      <c r="Y61" s="352"/>
      <c r="Z61" s="353" t="str">
        <f>IF(N61=1,"",HLOOKUP("Valor",OPCIONAIS!$B$70:$E$73,N61,0))</f>
        <v/>
      </c>
      <c r="AA61" s="353"/>
      <c r="AB61" s="353"/>
      <c r="AC61" s="353"/>
      <c r="AD61" s="353"/>
      <c r="AE61" s="354" t="str">
        <f>IF(N61=1,"",HLOOKUP("Modelo",OPCIONAIS!$B$70:$E$73,N61,0))</f>
        <v/>
      </c>
      <c r="AF61" s="354"/>
      <c r="AG61" s="354"/>
      <c r="AH61" s="354"/>
      <c r="AI61" s="354"/>
      <c r="AJ61" s="354"/>
      <c r="AK61" s="199"/>
      <c r="AV61" s="338" t="str">
        <f t="shared" si="7"/>
        <v/>
      </c>
      <c r="AW61" s="338"/>
      <c r="AX61" s="338"/>
      <c r="AY61" s="338"/>
      <c r="AZ61" s="338"/>
    </row>
    <row r="62" spans="2:52" ht="18.75" customHeight="1" x14ac:dyDescent="0.3">
      <c r="B62" s="194"/>
      <c r="C62" s="166"/>
      <c r="D62" s="158"/>
      <c r="E62" s="158"/>
      <c r="F62" s="158"/>
      <c r="G62" s="167"/>
      <c r="H62" s="335" t="s">
        <v>61</v>
      </c>
      <c r="I62" s="335"/>
      <c r="J62" s="335"/>
      <c r="K62" s="335"/>
      <c r="L62" s="335"/>
      <c r="M62" s="335"/>
      <c r="N62" s="336">
        <v>1</v>
      </c>
      <c r="O62" s="336"/>
      <c r="P62" s="336"/>
      <c r="Q62" s="336"/>
      <c r="R62" s="336"/>
      <c r="S62" s="336"/>
      <c r="T62" s="336"/>
      <c r="U62" s="337" t="str">
        <f t="shared" si="9"/>
        <v/>
      </c>
      <c r="V62" s="337"/>
      <c r="W62" s="337"/>
      <c r="X62" s="337"/>
      <c r="Y62" s="337"/>
      <c r="Z62" s="300" t="str">
        <f>IF(N62=1,"",HLOOKUP("Valor",OPCIONAIS!$B$70:$E$73,N62,0))</f>
        <v/>
      </c>
      <c r="AA62" s="300"/>
      <c r="AB62" s="300"/>
      <c r="AC62" s="300"/>
      <c r="AD62" s="300"/>
      <c r="AE62" s="301" t="str">
        <f>IF(N62=1,"",HLOOKUP("Modelo",OPCIONAIS!$B$70:$E$73,N62,0))</f>
        <v/>
      </c>
      <c r="AF62" s="301"/>
      <c r="AG62" s="301"/>
      <c r="AH62" s="301"/>
      <c r="AI62" s="301"/>
      <c r="AJ62" s="301"/>
      <c r="AK62" s="199"/>
      <c r="AV62" s="338" t="str">
        <f t="shared" si="7"/>
        <v/>
      </c>
      <c r="AW62" s="338"/>
      <c r="AX62" s="338"/>
      <c r="AY62" s="338"/>
      <c r="AZ62" s="338"/>
    </row>
    <row r="63" spans="2:52" ht="18.75" customHeight="1" x14ac:dyDescent="0.3">
      <c r="B63" s="194"/>
      <c r="C63" s="166"/>
      <c r="D63" s="158"/>
      <c r="E63" s="158"/>
      <c r="F63" s="158"/>
      <c r="G63" s="167"/>
      <c r="H63" s="355" t="s">
        <v>62</v>
      </c>
      <c r="I63" s="355"/>
      <c r="J63" s="355"/>
      <c r="K63" s="355"/>
      <c r="L63" s="355"/>
      <c r="M63" s="355"/>
      <c r="N63" s="356">
        <v>1</v>
      </c>
      <c r="O63" s="356"/>
      <c r="P63" s="356"/>
      <c r="Q63" s="356"/>
      <c r="R63" s="356"/>
      <c r="S63" s="356"/>
      <c r="T63" s="356"/>
      <c r="U63" s="357" t="str">
        <f t="shared" si="9"/>
        <v/>
      </c>
      <c r="V63" s="357"/>
      <c r="W63" s="357"/>
      <c r="X63" s="357"/>
      <c r="Y63" s="357"/>
      <c r="Z63" s="358" t="str">
        <f>IF(N63=1,"",HLOOKUP("Valor",OPCIONAIS!$B$75:$E$79,N63,0))</f>
        <v/>
      </c>
      <c r="AA63" s="358"/>
      <c r="AB63" s="358"/>
      <c r="AC63" s="358"/>
      <c r="AD63" s="358"/>
      <c r="AE63" s="359" t="str">
        <f>IF(N63=1,"",HLOOKUP("Modelo",OPCIONAIS!$B$75:$E$79,N63,0))</f>
        <v/>
      </c>
      <c r="AF63" s="359"/>
      <c r="AG63" s="359"/>
      <c r="AH63" s="359"/>
      <c r="AI63" s="359"/>
      <c r="AJ63" s="359"/>
      <c r="AK63" s="199"/>
      <c r="AV63" s="338" t="str">
        <f t="shared" si="7"/>
        <v/>
      </c>
      <c r="AW63" s="338"/>
      <c r="AX63" s="338"/>
      <c r="AY63" s="338"/>
      <c r="AZ63" s="338"/>
    </row>
    <row r="64" spans="2:52" ht="18.75" customHeight="1" x14ac:dyDescent="0.3">
      <c r="B64" s="194"/>
      <c r="C64" s="166"/>
      <c r="D64" s="158"/>
      <c r="E64" s="158"/>
      <c r="F64" s="158"/>
      <c r="G64" s="167"/>
      <c r="H64" s="335" t="s">
        <v>63</v>
      </c>
      <c r="I64" s="335"/>
      <c r="J64" s="335"/>
      <c r="K64" s="335"/>
      <c r="L64" s="335"/>
      <c r="M64" s="335"/>
      <c r="N64" s="336">
        <v>1</v>
      </c>
      <c r="O64" s="336"/>
      <c r="P64" s="336"/>
      <c r="Q64" s="336"/>
      <c r="R64" s="336"/>
      <c r="S64" s="336"/>
      <c r="T64" s="336"/>
      <c r="U64" s="337" t="str">
        <f t="shared" si="9"/>
        <v/>
      </c>
      <c r="V64" s="337"/>
      <c r="W64" s="337"/>
      <c r="X64" s="337"/>
      <c r="Y64" s="337"/>
      <c r="Z64" s="300" t="str">
        <f>IF(N64=1,"",HLOOKUP("Valor",OPCIONAIS!$B$75:$E$79,N64,0))</f>
        <v/>
      </c>
      <c r="AA64" s="300"/>
      <c r="AB64" s="300"/>
      <c r="AC64" s="300"/>
      <c r="AD64" s="300"/>
      <c r="AE64" s="301" t="str">
        <f>IF(N64=1,"",HLOOKUP("Modelo",OPCIONAIS!$B$75:$E$79,N64,0))</f>
        <v/>
      </c>
      <c r="AF64" s="301"/>
      <c r="AG64" s="301"/>
      <c r="AH64" s="301"/>
      <c r="AI64" s="301"/>
      <c r="AJ64" s="301"/>
      <c r="AK64" s="199"/>
      <c r="AV64" s="338" t="str">
        <f t="shared" si="7"/>
        <v/>
      </c>
      <c r="AW64" s="338"/>
      <c r="AX64" s="338"/>
      <c r="AY64" s="338"/>
      <c r="AZ64" s="338"/>
    </row>
    <row r="65" spans="2:52" ht="18.75" customHeight="1" x14ac:dyDescent="0.3">
      <c r="B65" s="194"/>
      <c r="C65" s="166"/>
      <c r="D65" s="158"/>
      <c r="E65" s="158"/>
      <c r="F65" s="158"/>
      <c r="G65" s="167"/>
      <c r="H65" s="355" t="s">
        <v>64</v>
      </c>
      <c r="I65" s="355"/>
      <c r="J65" s="355"/>
      <c r="K65" s="355"/>
      <c r="L65" s="355"/>
      <c r="M65" s="355"/>
      <c r="N65" s="356">
        <v>1</v>
      </c>
      <c r="O65" s="356"/>
      <c r="P65" s="356"/>
      <c r="Q65" s="356"/>
      <c r="R65" s="356"/>
      <c r="S65" s="356"/>
      <c r="T65" s="356"/>
      <c r="U65" s="357" t="str">
        <f t="shared" si="9"/>
        <v/>
      </c>
      <c r="V65" s="357"/>
      <c r="W65" s="357"/>
      <c r="X65" s="357"/>
      <c r="Y65" s="357"/>
      <c r="Z65" s="358" t="str">
        <f>IF(N65=1,"",HLOOKUP("Valor",OPCIONAIS!$B$81:$E$86,N65,0))</f>
        <v/>
      </c>
      <c r="AA65" s="358"/>
      <c r="AB65" s="358"/>
      <c r="AC65" s="358"/>
      <c r="AD65" s="358"/>
      <c r="AE65" s="359" t="str">
        <f>IF(N65=1,"",HLOOKUP("Modelo",OPCIONAIS!$B$81:$E$86,N65,0))</f>
        <v/>
      </c>
      <c r="AF65" s="359"/>
      <c r="AG65" s="359"/>
      <c r="AH65" s="359"/>
      <c r="AI65" s="359"/>
      <c r="AJ65" s="359"/>
      <c r="AK65" s="199"/>
      <c r="AV65" s="338" t="str">
        <f t="shared" si="7"/>
        <v/>
      </c>
      <c r="AW65" s="338"/>
      <c r="AX65" s="338"/>
      <c r="AY65" s="338"/>
      <c r="AZ65" s="338"/>
    </row>
    <row r="66" spans="2:52" ht="18.75" customHeight="1" x14ac:dyDescent="0.3">
      <c r="B66" s="194"/>
      <c r="C66" s="166"/>
      <c r="D66" s="158"/>
      <c r="E66" s="158"/>
      <c r="F66" s="158"/>
      <c r="G66" s="167"/>
      <c r="H66" s="350" t="s">
        <v>65</v>
      </c>
      <c r="I66" s="350"/>
      <c r="J66" s="350"/>
      <c r="K66" s="350"/>
      <c r="L66" s="350"/>
      <c r="M66" s="350"/>
      <c r="N66" s="351">
        <v>1</v>
      </c>
      <c r="O66" s="351"/>
      <c r="P66" s="351"/>
      <c r="Q66" s="351"/>
      <c r="R66" s="351"/>
      <c r="S66" s="351"/>
      <c r="T66" s="351"/>
      <c r="U66" s="352" t="str">
        <f t="shared" si="9"/>
        <v/>
      </c>
      <c r="V66" s="352"/>
      <c r="W66" s="352"/>
      <c r="X66" s="352"/>
      <c r="Y66" s="352"/>
      <c r="Z66" s="353" t="str">
        <f>IF(N66=1,"",HLOOKUP("Valor",OPCIONAIS!$B$81:$E$86,N66,0))</f>
        <v/>
      </c>
      <c r="AA66" s="353"/>
      <c r="AB66" s="353"/>
      <c r="AC66" s="353"/>
      <c r="AD66" s="353"/>
      <c r="AE66" s="354" t="str">
        <f>IF(N66=1,"",HLOOKUP("Modelo",OPCIONAIS!$B$81:$E$86,N66,0))</f>
        <v/>
      </c>
      <c r="AF66" s="354"/>
      <c r="AG66" s="354"/>
      <c r="AH66" s="354"/>
      <c r="AI66" s="354"/>
      <c r="AJ66" s="354"/>
      <c r="AK66" s="199"/>
      <c r="AV66" s="338" t="str">
        <f t="shared" si="7"/>
        <v/>
      </c>
      <c r="AW66" s="338"/>
      <c r="AX66" s="338"/>
      <c r="AY66" s="338"/>
      <c r="AZ66" s="338"/>
    </row>
    <row r="67" spans="2:52" ht="18.75" customHeight="1" x14ac:dyDescent="0.3">
      <c r="B67" s="194"/>
      <c r="C67" s="166"/>
      <c r="D67" s="158"/>
      <c r="E67" s="158"/>
      <c r="F67" s="158"/>
      <c r="G67" s="167"/>
      <c r="H67" s="350" t="s">
        <v>66</v>
      </c>
      <c r="I67" s="350"/>
      <c r="J67" s="350"/>
      <c r="K67" s="350"/>
      <c r="L67" s="350"/>
      <c r="M67" s="350"/>
      <c r="N67" s="351">
        <v>1</v>
      </c>
      <c r="O67" s="351"/>
      <c r="P67" s="351"/>
      <c r="Q67" s="351"/>
      <c r="R67" s="351"/>
      <c r="S67" s="351"/>
      <c r="T67" s="351"/>
      <c r="U67" s="352" t="str">
        <f t="shared" si="9"/>
        <v/>
      </c>
      <c r="V67" s="352"/>
      <c r="W67" s="352"/>
      <c r="X67" s="352"/>
      <c r="Y67" s="352"/>
      <c r="Z67" s="353" t="str">
        <f>IF(N67=1,"",HLOOKUP("Valor",OPCIONAIS!$B$81:$E$86,N67,0))</f>
        <v/>
      </c>
      <c r="AA67" s="353"/>
      <c r="AB67" s="353"/>
      <c r="AC67" s="353"/>
      <c r="AD67" s="353"/>
      <c r="AE67" s="354" t="str">
        <f>IF(N67=1,"",HLOOKUP("Modelo",OPCIONAIS!$B$81:$E$86,N67,0))</f>
        <v/>
      </c>
      <c r="AF67" s="354"/>
      <c r="AG67" s="354"/>
      <c r="AH67" s="354"/>
      <c r="AI67" s="354"/>
      <c r="AJ67" s="354"/>
      <c r="AK67" s="199"/>
      <c r="AV67" s="338" t="str">
        <f t="shared" si="7"/>
        <v/>
      </c>
      <c r="AW67" s="338"/>
      <c r="AX67" s="338"/>
      <c r="AY67" s="338"/>
      <c r="AZ67" s="338"/>
    </row>
    <row r="68" spans="2:52" ht="18.75" customHeight="1" x14ac:dyDescent="0.3">
      <c r="B68" s="194"/>
      <c r="C68" s="166"/>
      <c r="D68" s="158"/>
      <c r="E68" s="158"/>
      <c r="F68" s="158"/>
      <c r="G68" s="167"/>
      <c r="H68" s="350" t="s">
        <v>67</v>
      </c>
      <c r="I68" s="350"/>
      <c r="J68" s="350"/>
      <c r="K68" s="350"/>
      <c r="L68" s="350"/>
      <c r="M68" s="350"/>
      <c r="N68" s="351">
        <v>1</v>
      </c>
      <c r="O68" s="351"/>
      <c r="P68" s="351"/>
      <c r="Q68" s="351"/>
      <c r="R68" s="351"/>
      <c r="S68" s="351"/>
      <c r="T68" s="351"/>
      <c r="U68" s="352" t="str">
        <f t="shared" si="9"/>
        <v/>
      </c>
      <c r="V68" s="352"/>
      <c r="W68" s="352"/>
      <c r="X68" s="352"/>
      <c r="Y68" s="352"/>
      <c r="Z68" s="353" t="str">
        <f>IF(N68=1,"",HLOOKUP("Valor",OPCIONAIS!$B$81:$E$86,N68,0))</f>
        <v/>
      </c>
      <c r="AA68" s="353"/>
      <c r="AB68" s="353"/>
      <c r="AC68" s="353"/>
      <c r="AD68" s="353"/>
      <c r="AE68" s="354" t="str">
        <f>IF(N68=1,"",HLOOKUP("Modelo",OPCIONAIS!$B$81:$E$86,N68,0))</f>
        <v/>
      </c>
      <c r="AF68" s="354"/>
      <c r="AG68" s="354"/>
      <c r="AH68" s="354"/>
      <c r="AI68" s="354"/>
      <c r="AJ68" s="354"/>
      <c r="AK68" s="199"/>
      <c r="AV68" s="338" t="str">
        <f t="shared" si="7"/>
        <v/>
      </c>
      <c r="AW68" s="338"/>
      <c r="AX68" s="338"/>
      <c r="AY68" s="338"/>
      <c r="AZ68" s="338"/>
    </row>
    <row r="69" spans="2:52" ht="18.75" customHeight="1" x14ac:dyDescent="0.3">
      <c r="B69" s="194"/>
      <c r="C69" s="166"/>
      <c r="D69" s="158"/>
      <c r="E69" s="158"/>
      <c r="F69" s="158"/>
      <c r="G69" s="167"/>
      <c r="H69" s="335" t="s">
        <v>68</v>
      </c>
      <c r="I69" s="335"/>
      <c r="J69" s="335"/>
      <c r="K69" s="335"/>
      <c r="L69" s="335"/>
      <c r="M69" s="335"/>
      <c r="N69" s="336">
        <v>1</v>
      </c>
      <c r="O69" s="336"/>
      <c r="P69" s="336"/>
      <c r="Q69" s="336"/>
      <c r="R69" s="336"/>
      <c r="S69" s="336"/>
      <c r="T69" s="336"/>
      <c r="U69" s="337" t="str">
        <f t="shared" si="9"/>
        <v/>
      </c>
      <c r="V69" s="337"/>
      <c r="W69" s="337"/>
      <c r="X69" s="337"/>
      <c r="Y69" s="337"/>
      <c r="Z69" s="300" t="str">
        <f>IF(N69=1,"",HLOOKUP("Valor",OPCIONAIS!$B$81:$E$86,N69,0))</f>
        <v/>
      </c>
      <c r="AA69" s="300"/>
      <c r="AB69" s="300"/>
      <c r="AC69" s="300"/>
      <c r="AD69" s="300"/>
      <c r="AE69" s="301" t="str">
        <f>IF(N69=1,"",HLOOKUP("Modelo",OPCIONAIS!$B$81:$E$86,N69,0))</f>
        <v/>
      </c>
      <c r="AF69" s="301"/>
      <c r="AG69" s="301"/>
      <c r="AH69" s="301"/>
      <c r="AI69" s="301"/>
      <c r="AJ69" s="301"/>
      <c r="AK69" s="199"/>
      <c r="AV69" s="338" t="str">
        <f t="shared" si="7"/>
        <v/>
      </c>
      <c r="AW69" s="338"/>
      <c r="AX69" s="338"/>
      <c r="AY69" s="338"/>
      <c r="AZ69" s="338"/>
    </row>
    <row r="70" spans="2:52" ht="18.75" customHeight="1" x14ac:dyDescent="0.3">
      <c r="B70" s="194"/>
      <c r="C70" s="166"/>
      <c r="D70" s="158"/>
      <c r="E70" s="158"/>
      <c r="F70" s="158"/>
      <c r="G70" s="167"/>
      <c r="H70" s="350" t="s">
        <v>69</v>
      </c>
      <c r="I70" s="350"/>
      <c r="J70" s="350"/>
      <c r="K70" s="350"/>
      <c r="L70" s="350"/>
      <c r="M70" s="350"/>
      <c r="N70" s="351">
        <v>1</v>
      </c>
      <c r="O70" s="351"/>
      <c r="P70" s="351"/>
      <c r="Q70" s="351"/>
      <c r="R70" s="351"/>
      <c r="S70" s="351"/>
      <c r="T70" s="351"/>
      <c r="U70" s="352" t="str">
        <f t="shared" si="9"/>
        <v/>
      </c>
      <c r="V70" s="352"/>
      <c r="W70" s="352"/>
      <c r="X70" s="352"/>
      <c r="Y70" s="352"/>
      <c r="Z70" s="353" t="str">
        <f>IF(N70=1,"",HLOOKUP("Valor",OPCIONAIS!$B$88:$E$89,N70,0))</f>
        <v/>
      </c>
      <c r="AA70" s="353"/>
      <c r="AB70" s="353"/>
      <c r="AC70" s="353"/>
      <c r="AD70" s="353"/>
      <c r="AE70" s="354" t="str">
        <f>IF(N70=1,"",HLOOKUP("Modelo",OPCIONAIS!$B$88:$E$89,N70,0))</f>
        <v/>
      </c>
      <c r="AF70" s="354"/>
      <c r="AG70" s="354"/>
      <c r="AH70" s="354"/>
      <c r="AI70" s="354"/>
      <c r="AJ70" s="354"/>
      <c r="AK70" s="199"/>
      <c r="AV70" s="338" t="str">
        <f t="shared" si="7"/>
        <v/>
      </c>
      <c r="AW70" s="338"/>
      <c r="AX70" s="338"/>
      <c r="AY70" s="338"/>
      <c r="AZ70" s="338"/>
    </row>
    <row r="71" spans="2:52" ht="18.75" customHeight="1" x14ac:dyDescent="0.3">
      <c r="B71" s="194"/>
      <c r="C71" s="166"/>
      <c r="D71" s="158"/>
      <c r="E71" s="158"/>
      <c r="F71" s="158"/>
      <c r="G71" s="167"/>
      <c r="H71" s="347" t="s">
        <v>70</v>
      </c>
      <c r="I71" s="347"/>
      <c r="J71" s="347"/>
      <c r="K71" s="347"/>
      <c r="L71" s="347"/>
      <c r="M71" s="347"/>
      <c r="N71" s="316">
        <v>1</v>
      </c>
      <c r="O71" s="316"/>
      <c r="P71" s="316"/>
      <c r="Q71" s="316"/>
      <c r="R71" s="316"/>
      <c r="S71" s="316"/>
      <c r="T71" s="316"/>
      <c r="U71" s="348" t="str">
        <f t="shared" si="9"/>
        <v/>
      </c>
      <c r="V71" s="348"/>
      <c r="W71" s="348"/>
      <c r="X71" s="348"/>
      <c r="Y71" s="348"/>
      <c r="Z71" s="314" t="str">
        <f>IF(N71=1,"",HLOOKUP("Valor",OPCIONAIS!$B$108:$E$110,N71,0))</f>
        <v/>
      </c>
      <c r="AA71" s="314"/>
      <c r="AB71" s="314"/>
      <c r="AC71" s="314"/>
      <c r="AD71" s="314"/>
      <c r="AE71" s="349" t="str">
        <f>IF(N71=1,"",HLOOKUP("Modelo",OPCIONAIS!$B$108:$E$110,N71,0))</f>
        <v/>
      </c>
      <c r="AF71" s="349"/>
      <c r="AG71" s="349"/>
      <c r="AH71" s="349"/>
      <c r="AI71" s="349"/>
      <c r="AJ71" s="349"/>
      <c r="AK71" s="199"/>
      <c r="AV71" s="338" t="str">
        <f t="shared" si="7"/>
        <v/>
      </c>
      <c r="AW71" s="338"/>
      <c r="AX71" s="338"/>
      <c r="AY71" s="338"/>
      <c r="AZ71" s="338"/>
    </row>
    <row r="72" spans="2:52" ht="18.75" customHeight="1" x14ac:dyDescent="0.3">
      <c r="B72" s="194"/>
      <c r="C72" s="166"/>
      <c r="D72" s="158"/>
      <c r="E72" s="158"/>
      <c r="F72" s="158"/>
      <c r="G72" s="167"/>
      <c r="H72" s="347" t="s">
        <v>71</v>
      </c>
      <c r="I72" s="347"/>
      <c r="J72" s="347"/>
      <c r="K72" s="347"/>
      <c r="L72" s="347"/>
      <c r="M72" s="347"/>
      <c r="N72" s="316">
        <v>1</v>
      </c>
      <c r="O72" s="316"/>
      <c r="P72" s="316"/>
      <c r="Q72" s="316"/>
      <c r="R72" s="316"/>
      <c r="S72" s="316"/>
      <c r="T72" s="316"/>
      <c r="U72" s="348" t="str">
        <f t="shared" si="9"/>
        <v/>
      </c>
      <c r="V72" s="348"/>
      <c r="W72" s="348"/>
      <c r="X72" s="348"/>
      <c r="Y72" s="348"/>
      <c r="Z72" s="314" t="str">
        <f>IF(N72=1,"",HLOOKUP("Valor",OPCIONAIS!$B$121:$E$122,N72,0))</f>
        <v/>
      </c>
      <c r="AA72" s="314"/>
      <c r="AB72" s="314"/>
      <c r="AC72" s="314"/>
      <c r="AD72" s="314"/>
      <c r="AE72" s="349" t="str">
        <f>IF(N72=1,"",HLOOKUP("Modelo",OPCIONAIS!$B$121:$E$122,N72,0))</f>
        <v/>
      </c>
      <c r="AF72" s="349"/>
      <c r="AG72" s="349"/>
      <c r="AH72" s="349"/>
      <c r="AI72" s="349"/>
      <c r="AJ72" s="349"/>
      <c r="AK72" s="199"/>
      <c r="AV72" s="338" t="str">
        <f t="shared" si="7"/>
        <v/>
      </c>
      <c r="AW72" s="338"/>
      <c r="AX72" s="338"/>
      <c r="AY72" s="338"/>
      <c r="AZ72" s="338"/>
    </row>
    <row r="73" spans="2:52" ht="18.75" customHeight="1" x14ac:dyDescent="0.3">
      <c r="B73" s="194"/>
      <c r="C73" s="166"/>
      <c r="D73" s="158"/>
      <c r="E73" s="158"/>
      <c r="F73" s="158"/>
      <c r="G73" s="167"/>
      <c r="H73" s="347" t="s">
        <v>72</v>
      </c>
      <c r="I73" s="347"/>
      <c r="J73" s="347"/>
      <c r="K73" s="347"/>
      <c r="L73" s="347"/>
      <c r="M73" s="347"/>
      <c r="N73" s="316">
        <v>1</v>
      </c>
      <c r="O73" s="316"/>
      <c r="P73" s="316"/>
      <c r="Q73" s="316"/>
      <c r="R73" s="316"/>
      <c r="S73" s="316"/>
      <c r="T73" s="316"/>
      <c r="U73" s="348" t="str">
        <f t="shared" si="9"/>
        <v/>
      </c>
      <c r="V73" s="348"/>
      <c r="W73" s="348"/>
      <c r="X73" s="348"/>
      <c r="Y73" s="348"/>
      <c r="Z73" s="314" t="str">
        <f>IF(N73=1,"",HLOOKUP("Valor",OPCIONAIS!B112:E114,N73,0))</f>
        <v/>
      </c>
      <c r="AA73" s="314"/>
      <c r="AB73" s="314"/>
      <c r="AC73" s="314"/>
      <c r="AD73" s="314"/>
      <c r="AE73" s="349" t="str">
        <f>IF(N73=1,"",HLOOKUP("Modelo",OPCIONAIS!B112:E114,N73,0))</f>
        <v/>
      </c>
      <c r="AF73" s="349"/>
      <c r="AG73" s="349"/>
      <c r="AH73" s="349"/>
      <c r="AI73" s="349"/>
      <c r="AJ73" s="349"/>
      <c r="AK73" s="199"/>
      <c r="AV73" s="338" t="str">
        <f t="shared" si="7"/>
        <v/>
      </c>
      <c r="AW73" s="338"/>
      <c r="AX73" s="338"/>
      <c r="AY73" s="338"/>
      <c r="AZ73" s="338"/>
    </row>
    <row r="74" spans="2:52" ht="18.75" customHeight="1" x14ac:dyDescent="0.3">
      <c r="B74" s="194"/>
      <c r="C74" s="168"/>
      <c r="D74" s="169"/>
      <c r="E74" s="169"/>
      <c r="F74" s="169"/>
      <c r="G74" s="170"/>
      <c r="H74" s="335" t="s">
        <v>73</v>
      </c>
      <c r="I74" s="335"/>
      <c r="J74" s="335"/>
      <c r="K74" s="335"/>
      <c r="L74" s="335"/>
      <c r="M74" s="335"/>
      <c r="N74" s="336">
        <v>1</v>
      </c>
      <c r="O74" s="336"/>
      <c r="P74" s="336"/>
      <c r="Q74" s="336"/>
      <c r="R74" s="336"/>
      <c r="S74" s="336"/>
      <c r="T74" s="336"/>
      <c r="U74" s="337" t="str">
        <f t="shared" si="9"/>
        <v/>
      </c>
      <c r="V74" s="337"/>
      <c r="W74" s="337"/>
      <c r="X74" s="337"/>
      <c r="Y74" s="337"/>
      <c r="Z74" s="300" t="str">
        <f>IF(N74=1,"",HLOOKUP("Valor",OPCIONAIS!B116:E119,N74,0))</f>
        <v/>
      </c>
      <c r="AA74" s="300"/>
      <c r="AB74" s="300"/>
      <c r="AC74" s="300"/>
      <c r="AD74" s="300"/>
      <c r="AE74" s="301" t="str">
        <f>IF(N74=1,"",HLOOKUP("Modelo",OPCIONAIS!B116:E119,N74,0))</f>
        <v/>
      </c>
      <c r="AF74" s="301"/>
      <c r="AG74" s="301"/>
      <c r="AH74" s="301"/>
      <c r="AI74" s="301"/>
      <c r="AJ74" s="301"/>
      <c r="AK74" s="199"/>
      <c r="AV74" s="338" t="str">
        <f t="shared" si="7"/>
        <v/>
      </c>
      <c r="AW74" s="338"/>
      <c r="AX74" s="338"/>
      <c r="AY74" s="338"/>
      <c r="AZ74" s="338"/>
    </row>
    <row r="75" spans="2:52" ht="18.75" customHeight="1" x14ac:dyDescent="0.3">
      <c r="B75" s="194"/>
      <c r="C75" s="202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339" t="s">
        <v>74</v>
      </c>
      <c r="O75" s="339"/>
      <c r="P75" s="339"/>
      <c r="Q75" s="339"/>
      <c r="R75" s="339"/>
      <c r="S75" s="339"/>
      <c r="T75" s="339"/>
      <c r="U75" s="340" t="str">
        <f>IF(SUM(AV42:AZ74)=0,"",SUM(AV42:AZ74))</f>
        <v/>
      </c>
      <c r="V75" s="340"/>
      <c r="W75" s="340"/>
      <c r="X75" s="340"/>
      <c r="Y75" s="340"/>
      <c r="Z75" s="340"/>
      <c r="AA75" s="340"/>
      <c r="AB75" s="340"/>
      <c r="AC75" s="340"/>
      <c r="AD75" s="340"/>
      <c r="AE75" s="202"/>
      <c r="AF75" s="202"/>
      <c r="AG75" s="202"/>
      <c r="AH75" s="202"/>
      <c r="AI75" s="202"/>
      <c r="AJ75" s="202"/>
      <c r="AK75" s="199"/>
    </row>
    <row r="76" spans="2:52" ht="18.75" customHeight="1" thickBot="1" x14ac:dyDescent="0.35">
      <c r="B76" s="194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199"/>
    </row>
    <row r="77" spans="2:52" ht="18.75" customHeight="1" thickBot="1" x14ac:dyDescent="0.35">
      <c r="B77" s="194"/>
      <c r="C77" s="341" t="s">
        <v>75</v>
      </c>
      <c r="D77" s="341"/>
      <c r="E77" s="341"/>
      <c r="F77" s="341"/>
      <c r="G77" s="341"/>
      <c r="H77" s="341"/>
      <c r="I77" s="341"/>
      <c r="J77" s="341"/>
      <c r="K77" s="341"/>
      <c r="L77" s="342">
        <f>SUM(Z11:AD16)</f>
        <v>0</v>
      </c>
      <c r="M77" s="342"/>
      <c r="N77" s="342"/>
      <c r="O77" s="342"/>
      <c r="P77" s="342"/>
      <c r="Q77" s="342"/>
      <c r="R77" s="342"/>
      <c r="S77" s="343" t="s">
        <v>76</v>
      </c>
      <c r="T77" s="343"/>
      <c r="U77" s="343"/>
      <c r="V77" s="343"/>
      <c r="W77" s="414" t="s">
        <v>807</v>
      </c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6"/>
      <c r="AK77" s="199"/>
    </row>
    <row r="78" spans="2:52" ht="18.75" customHeight="1" thickBot="1" x14ac:dyDescent="0.35">
      <c r="B78" s="194"/>
      <c r="C78" s="344" t="s">
        <v>77</v>
      </c>
      <c r="D78" s="344"/>
      <c r="E78" s="344"/>
      <c r="F78" s="344"/>
      <c r="G78" s="344"/>
      <c r="H78" s="344"/>
      <c r="I78" s="344"/>
      <c r="J78" s="344"/>
      <c r="K78" s="344"/>
      <c r="L78" s="345">
        <f>SUM(Z22:AD26,Z31:AD36)</f>
        <v>0</v>
      </c>
      <c r="M78" s="345"/>
      <c r="N78" s="345"/>
      <c r="O78" s="345"/>
      <c r="P78" s="345"/>
      <c r="Q78" s="345"/>
      <c r="R78" s="345"/>
      <c r="S78" s="343"/>
      <c r="T78" s="343"/>
      <c r="U78" s="343"/>
      <c r="V78" s="343"/>
      <c r="W78" s="417"/>
      <c r="X78" s="418"/>
      <c r="Y78" s="418"/>
      <c r="Z78" s="418"/>
      <c r="AA78" s="418"/>
      <c r="AB78" s="418"/>
      <c r="AC78" s="418"/>
      <c r="AD78" s="418"/>
      <c r="AE78" s="418"/>
      <c r="AF78" s="418"/>
      <c r="AG78" s="418"/>
      <c r="AH78" s="418"/>
      <c r="AI78" s="418"/>
      <c r="AJ78" s="419"/>
      <c r="AK78" s="199"/>
    </row>
    <row r="79" spans="2:52" ht="18.75" customHeight="1" thickBot="1" x14ac:dyDescent="0.35">
      <c r="B79" s="194"/>
      <c r="C79" s="344" t="s">
        <v>78</v>
      </c>
      <c r="D79" s="344"/>
      <c r="E79" s="344"/>
      <c r="F79" s="344"/>
      <c r="G79" s="344"/>
      <c r="H79" s="344"/>
      <c r="I79" s="344"/>
      <c r="J79" s="344"/>
      <c r="K79" s="344"/>
      <c r="L79" s="346">
        <f>SUM(U75)</f>
        <v>0</v>
      </c>
      <c r="M79" s="346"/>
      <c r="N79" s="346"/>
      <c r="O79" s="346"/>
      <c r="P79" s="346"/>
      <c r="Q79" s="346"/>
      <c r="R79" s="346"/>
      <c r="S79" s="299"/>
      <c r="T79" s="299"/>
      <c r="U79" s="299"/>
      <c r="V79" s="299"/>
      <c r="W79" s="417"/>
      <c r="X79" s="418"/>
      <c r="Y79" s="418"/>
      <c r="Z79" s="418"/>
      <c r="AA79" s="418"/>
      <c r="AB79" s="418"/>
      <c r="AC79" s="418"/>
      <c r="AD79" s="418"/>
      <c r="AE79" s="418"/>
      <c r="AF79" s="418"/>
      <c r="AG79" s="418"/>
      <c r="AH79" s="418"/>
      <c r="AI79" s="418"/>
      <c r="AJ79" s="419"/>
      <c r="AK79" s="199"/>
    </row>
    <row r="80" spans="2:52" ht="18.75" customHeight="1" thickBot="1" x14ac:dyDescent="0.35">
      <c r="B80" s="194"/>
      <c r="C80" s="317" t="s">
        <v>79</v>
      </c>
      <c r="D80" s="317"/>
      <c r="E80" s="317"/>
      <c r="F80" s="317"/>
      <c r="G80" s="317"/>
      <c r="H80" s="317"/>
      <c r="I80" s="317"/>
      <c r="J80" s="317"/>
      <c r="K80" s="317"/>
      <c r="L80" s="318" t="str">
        <f>IF(SUM(L77:R79)=0,"",SUM(L77:R79))</f>
        <v/>
      </c>
      <c r="M80" s="318"/>
      <c r="N80" s="318"/>
      <c r="O80" s="318"/>
      <c r="P80" s="318"/>
      <c r="Q80" s="318"/>
      <c r="R80" s="318"/>
      <c r="S80" s="299"/>
      <c r="T80" s="299"/>
      <c r="U80" s="299"/>
      <c r="V80" s="299"/>
      <c r="W80" s="417"/>
      <c r="X80" s="418"/>
      <c r="Y80" s="418"/>
      <c r="Z80" s="418"/>
      <c r="AA80" s="418"/>
      <c r="AB80" s="418"/>
      <c r="AC80" s="418"/>
      <c r="AD80" s="418"/>
      <c r="AE80" s="418"/>
      <c r="AF80" s="418"/>
      <c r="AG80" s="418"/>
      <c r="AH80" s="418"/>
      <c r="AI80" s="418"/>
      <c r="AJ80" s="419"/>
      <c r="AK80" s="199"/>
    </row>
    <row r="81" spans="1:79" ht="18.75" customHeight="1" thickBot="1" x14ac:dyDescent="0.35">
      <c r="B81" s="194"/>
      <c r="C81" s="317"/>
      <c r="D81" s="317"/>
      <c r="E81" s="317"/>
      <c r="F81" s="317"/>
      <c r="G81" s="317"/>
      <c r="H81" s="317"/>
      <c r="I81" s="317"/>
      <c r="J81" s="317"/>
      <c r="K81" s="317"/>
      <c r="L81" s="318"/>
      <c r="M81" s="318"/>
      <c r="N81" s="318"/>
      <c r="O81" s="318"/>
      <c r="P81" s="318"/>
      <c r="Q81" s="318"/>
      <c r="R81" s="318"/>
      <c r="S81" s="299"/>
      <c r="T81" s="299"/>
      <c r="U81" s="299"/>
      <c r="V81" s="299"/>
      <c r="W81" s="420"/>
      <c r="X81" s="421"/>
      <c r="Y81" s="421"/>
      <c r="Z81" s="421"/>
      <c r="AA81" s="421"/>
      <c r="AB81" s="421"/>
      <c r="AC81" s="421"/>
      <c r="AD81" s="421"/>
      <c r="AE81" s="421"/>
      <c r="AF81" s="421"/>
      <c r="AG81" s="421"/>
      <c r="AH81" s="421"/>
      <c r="AI81" s="421"/>
      <c r="AJ81" s="422"/>
      <c r="AK81" s="199"/>
    </row>
    <row r="82" spans="1:79" ht="18.75" customHeight="1" thickBot="1" x14ac:dyDescent="0.35">
      <c r="B82" s="194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199"/>
    </row>
    <row r="83" spans="1:79" ht="18.75" customHeight="1" thickBot="1" x14ac:dyDescent="0.35">
      <c r="B83" s="194"/>
      <c r="C83" s="319" t="s">
        <v>80</v>
      </c>
      <c r="D83" s="320"/>
      <c r="E83" s="320"/>
      <c r="F83" s="320"/>
      <c r="G83" s="320"/>
      <c r="H83" s="320"/>
      <c r="I83" s="323">
        <f>SUM(L77*S79)</f>
        <v>0</v>
      </c>
      <c r="J83" s="323"/>
      <c r="K83" s="323"/>
      <c r="L83" s="323"/>
      <c r="M83" s="323"/>
      <c r="N83" s="324"/>
      <c r="O83" s="202"/>
      <c r="P83" s="281" t="s">
        <v>799</v>
      </c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3"/>
      <c r="AK83" s="199"/>
    </row>
    <row r="84" spans="1:79" ht="18.75" customHeight="1" thickBot="1" x14ac:dyDescent="0.35">
      <c r="B84" s="194"/>
      <c r="C84" s="321"/>
      <c r="D84" s="322"/>
      <c r="E84" s="322"/>
      <c r="F84" s="322"/>
      <c r="G84" s="322"/>
      <c r="H84" s="322"/>
      <c r="I84" s="325"/>
      <c r="J84" s="325"/>
      <c r="K84" s="325"/>
      <c r="L84" s="325"/>
      <c r="M84" s="325"/>
      <c r="N84" s="326"/>
      <c r="O84" s="202"/>
      <c r="P84" s="284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6"/>
      <c r="AK84" s="199"/>
    </row>
    <row r="85" spans="1:79" s="137" customFormat="1" ht="18.75" customHeight="1" x14ac:dyDescent="0.3">
      <c r="A85" s="140"/>
      <c r="B85" s="204"/>
      <c r="C85" s="327" t="s">
        <v>81</v>
      </c>
      <c r="D85" s="328"/>
      <c r="E85" s="328"/>
      <c r="F85" s="328"/>
      <c r="G85" s="328"/>
      <c r="H85" s="328"/>
      <c r="I85" s="331">
        <f>SUM(SUM(L78:R79)*S79)</f>
        <v>0</v>
      </c>
      <c r="J85" s="331"/>
      <c r="K85" s="331"/>
      <c r="L85" s="331"/>
      <c r="M85" s="331"/>
      <c r="N85" s="332"/>
      <c r="O85" s="206"/>
      <c r="P85" s="287" t="s">
        <v>82</v>
      </c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9"/>
      <c r="AC85" s="293" t="str">
        <f>IF(L80="","",S79*L80)</f>
        <v/>
      </c>
      <c r="AD85" s="294"/>
      <c r="AE85" s="294"/>
      <c r="AF85" s="294"/>
      <c r="AG85" s="294"/>
      <c r="AH85" s="294"/>
      <c r="AI85" s="294"/>
      <c r="AJ85" s="295"/>
      <c r="AK85" s="205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47"/>
      <c r="BQ85" s="147"/>
      <c r="BR85" s="147"/>
      <c r="BS85" s="147"/>
      <c r="BT85" s="147"/>
      <c r="BU85" s="147"/>
      <c r="BV85" s="147"/>
      <c r="BW85" s="147"/>
      <c r="BX85" s="147"/>
      <c r="BY85" s="147"/>
      <c r="BZ85" s="147"/>
      <c r="CA85" s="147"/>
    </row>
    <row r="86" spans="1:79" s="137" customFormat="1" ht="18.75" customHeight="1" thickBot="1" x14ac:dyDescent="0.35">
      <c r="A86" s="140"/>
      <c r="B86" s="204"/>
      <c r="C86" s="329"/>
      <c r="D86" s="330"/>
      <c r="E86" s="330"/>
      <c r="F86" s="330"/>
      <c r="G86" s="330"/>
      <c r="H86" s="330"/>
      <c r="I86" s="333"/>
      <c r="J86" s="333"/>
      <c r="K86" s="333"/>
      <c r="L86" s="333"/>
      <c r="M86" s="333"/>
      <c r="N86" s="334"/>
      <c r="O86" s="206"/>
      <c r="P86" s="290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2"/>
      <c r="AC86" s="296"/>
      <c r="AD86" s="297"/>
      <c r="AE86" s="297"/>
      <c r="AF86" s="297"/>
      <c r="AG86" s="297"/>
      <c r="AH86" s="297"/>
      <c r="AI86" s="297"/>
      <c r="AJ86" s="298"/>
      <c r="AK86" s="205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  <c r="BO86" s="147"/>
      <c r="BP86" s="147"/>
      <c r="BQ86" s="147"/>
      <c r="BR86" s="147"/>
      <c r="BS86" s="147"/>
      <c r="BT86" s="147"/>
      <c r="BU86" s="147"/>
      <c r="BV86" s="147"/>
      <c r="BW86" s="147"/>
      <c r="BX86" s="147"/>
      <c r="BY86" s="147"/>
      <c r="BZ86" s="147"/>
      <c r="CA86" s="147"/>
    </row>
    <row r="87" spans="1:79" ht="18.75" customHeight="1" x14ac:dyDescent="0.3">
      <c r="A87" s="140"/>
      <c r="B87" s="204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8"/>
      <c r="AB87" s="198"/>
      <c r="AC87" s="198"/>
      <c r="AD87" s="198"/>
      <c r="AE87" s="198"/>
      <c r="AF87" s="198"/>
      <c r="AG87" s="198"/>
      <c r="AH87" s="198"/>
      <c r="AI87" s="198"/>
      <c r="AJ87" s="198"/>
      <c r="AK87" s="205"/>
      <c r="AL87" s="137"/>
    </row>
    <row r="88" spans="1:79" ht="18.75" customHeight="1" x14ac:dyDescent="0.3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</row>
    <row r="89" spans="1:79" ht="18.75" customHeight="1" x14ac:dyDescent="0.3">
      <c r="A89" s="136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</row>
    <row r="90" spans="1:79" ht="18.75" customHeight="1" x14ac:dyDescent="0.3">
      <c r="A90" s="136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</row>
    <row r="91" spans="1:79" ht="18.75" customHeight="1" x14ac:dyDescent="0.3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</row>
    <row r="92" spans="1:79" ht="18.75" customHeight="1" x14ac:dyDescent="0.3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</row>
  </sheetData>
  <sheetProtection selectLockedCells="1" selectUnlockedCells="1"/>
  <mergeCells count="364">
    <mergeCell ref="AD7:AI7"/>
    <mergeCell ref="C8:M8"/>
    <mergeCell ref="C9:K9"/>
    <mergeCell ref="C10:G10"/>
    <mergeCell ref="U10:Y10"/>
    <mergeCell ref="Z10:AD10"/>
    <mergeCell ref="W77:AJ81"/>
    <mergeCell ref="B4:K6"/>
    <mergeCell ref="L4:O5"/>
    <mergeCell ref="L6:O6"/>
    <mergeCell ref="P4:U5"/>
    <mergeCell ref="E7:G7"/>
    <mergeCell ref="H7:L7"/>
    <mergeCell ref="M7:Q7"/>
    <mergeCell ref="R7:W7"/>
    <mergeCell ref="Y7:AC7"/>
    <mergeCell ref="AE10:AJ10"/>
    <mergeCell ref="Z11:AD11"/>
    <mergeCell ref="AE11:AJ11"/>
    <mergeCell ref="H12:M12"/>
    <mergeCell ref="N12:T12"/>
    <mergeCell ref="U12:Y12"/>
    <mergeCell ref="Z12:AD12"/>
    <mergeCell ref="AE12:AJ12"/>
    <mergeCell ref="AE1:AK1"/>
    <mergeCell ref="AE2:AK2"/>
    <mergeCell ref="E3:J3"/>
    <mergeCell ref="B3:D3"/>
    <mergeCell ref="N3:S3"/>
    <mergeCell ref="K3:M3"/>
    <mergeCell ref="W3:AK3"/>
    <mergeCell ref="T3:V3"/>
    <mergeCell ref="B1:R2"/>
    <mergeCell ref="W2:AD2"/>
    <mergeCell ref="W1:AD1"/>
    <mergeCell ref="U1:V1"/>
    <mergeCell ref="U2:V2"/>
    <mergeCell ref="C11:G14"/>
    <mergeCell ref="AE15:AJ15"/>
    <mergeCell ref="H16:M16"/>
    <mergeCell ref="N16:T16"/>
    <mergeCell ref="U16:Y16"/>
    <mergeCell ref="Z16:AD16"/>
    <mergeCell ref="AE16:AJ16"/>
    <mergeCell ref="C17:AJ18"/>
    <mergeCell ref="H11:M11"/>
    <mergeCell ref="N11:T11"/>
    <mergeCell ref="U11:Y11"/>
    <mergeCell ref="H13:M13"/>
    <mergeCell ref="N13:T13"/>
    <mergeCell ref="U13:Y13"/>
    <mergeCell ref="Z13:AD13"/>
    <mergeCell ref="AE13:AJ13"/>
    <mergeCell ref="H14:M14"/>
    <mergeCell ref="N14:T14"/>
    <mergeCell ref="U14:Y14"/>
    <mergeCell ref="Z14:AD14"/>
    <mergeCell ref="AE14:AJ14"/>
    <mergeCell ref="C15:G16"/>
    <mergeCell ref="C19:R19"/>
    <mergeCell ref="H15:M15"/>
    <mergeCell ref="N15:T15"/>
    <mergeCell ref="U15:Y15"/>
    <mergeCell ref="Z15:AD15"/>
    <mergeCell ref="C20:K20"/>
    <mergeCell ref="C21:G21"/>
    <mergeCell ref="U21:Y21"/>
    <mergeCell ref="Z21:AD21"/>
    <mergeCell ref="AE21:AJ21"/>
    <mergeCell ref="C22:G23"/>
    <mergeCell ref="H22:M22"/>
    <mergeCell ref="N22:T22"/>
    <mergeCell ref="U22:Y22"/>
    <mergeCell ref="Z22:AD22"/>
    <mergeCell ref="AE22:AJ22"/>
    <mergeCell ref="H23:M23"/>
    <mergeCell ref="N23:T23"/>
    <mergeCell ref="U23:Y23"/>
    <mergeCell ref="Z23:AD23"/>
    <mergeCell ref="AE23:AJ23"/>
    <mergeCell ref="C27:AJ28"/>
    <mergeCell ref="C24:G26"/>
    <mergeCell ref="H24:M24"/>
    <mergeCell ref="N24:T24"/>
    <mergeCell ref="H26:M26"/>
    <mergeCell ref="N26:T26"/>
    <mergeCell ref="U26:Y26"/>
    <mergeCell ref="Z26:AD26"/>
    <mergeCell ref="AE26:AJ26"/>
    <mergeCell ref="U24:Y24"/>
    <mergeCell ref="H25:M25"/>
    <mergeCell ref="N25:T25"/>
    <mergeCell ref="U25:Y25"/>
    <mergeCell ref="Z25:AD25"/>
    <mergeCell ref="AE25:AJ25"/>
    <mergeCell ref="Z24:AD24"/>
    <mergeCell ref="AE24:AJ24"/>
    <mergeCell ref="C29:AJ29"/>
    <mergeCell ref="C30:G30"/>
    <mergeCell ref="U30:Y30"/>
    <mergeCell ref="Z30:AD30"/>
    <mergeCell ref="AE30:AJ30"/>
    <mergeCell ref="U31:Y31"/>
    <mergeCell ref="Z31:AD31"/>
    <mergeCell ref="AE31:AJ31"/>
    <mergeCell ref="H31:M31"/>
    <mergeCell ref="N31:T31"/>
    <mergeCell ref="C31:G32"/>
    <mergeCell ref="AE32:AJ32"/>
    <mergeCell ref="H32:M32"/>
    <mergeCell ref="N32:T32"/>
    <mergeCell ref="U32:Y32"/>
    <mergeCell ref="Z32:AD32"/>
    <mergeCell ref="U35:Y35"/>
    <mergeCell ref="Z35:AD35"/>
    <mergeCell ref="AE35:AJ35"/>
    <mergeCell ref="C37:AJ38"/>
    <mergeCell ref="H34:M34"/>
    <mergeCell ref="N34:T34"/>
    <mergeCell ref="U34:Y34"/>
    <mergeCell ref="H33:M33"/>
    <mergeCell ref="N33:T33"/>
    <mergeCell ref="U33:Y33"/>
    <mergeCell ref="Z33:AD33"/>
    <mergeCell ref="AE33:AJ33"/>
    <mergeCell ref="H36:M36"/>
    <mergeCell ref="N36:T36"/>
    <mergeCell ref="U36:Y36"/>
    <mergeCell ref="Z36:AD36"/>
    <mergeCell ref="AE36:AJ36"/>
    <mergeCell ref="C42:G44"/>
    <mergeCell ref="H42:M42"/>
    <mergeCell ref="N42:T42"/>
    <mergeCell ref="U42:Y42"/>
    <mergeCell ref="Z42:AD42"/>
    <mergeCell ref="AE42:AJ42"/>
    <mergeCell ref="AV42:AZ42"/>
    <mergeCell ref="H43:M43"/>
    <mergeCell ref="N43:T43"/>
    <mergeCell ref="U43:AJ43"/>
    <mergeCell ref="AV43:AZ43"/>
    <mergeCell ref="H44:M44"/>
    <mergeCell ref="N44:T44"/>
    <mergeCell ref="U44:Y44"/>
    <mergeCell ref="Z44:AD44"/>
    <mergeCell ref="AE44:AJ44"/>
    <mergeCell ref="AV44:AZ44"/>
    <mergeCell ref="C45:G45"/>
    <mergeCell ref="H45:AJ45"/>
    <mergeCell ref="AV45:AZ45"/>
    <mergeCell ref="C46:G47"/>
    <mergeCell ref="H46:M46"/>
    <mergeCell ref="N46:T46"/>
    <mergeCell ref="U46:Y46"/>
    <mergeCell ref="Z46:AD46"/>
    <mergeCell ref="AE46:AJ46"/>
    <mergeCell ref="AV46:AZ46"/>
    <mergeCell ref="H47:M47"/>
    <mergeCell ref="N47:T47"/>
    <mergeCell ref="U47:Y47"/>
    <mergeCell ref="Z47:AD47"/>
    <mergeCell ref="AE47:AJ47"/>
    <mergeCell ref="AV47:AZ47"/>
    <mergeCell ref="C48:G48"/>
    <mergeCell ref="H48:M48"/>
    <mergeCell ref="N48:T48"/>
    <mergeCell ref="U48:Y48"/>
    <mergeCell ref="Z48:AD48"/>
    <mergeCell ref="AE48:AJ48"/>
    <mergeCell ref="AV48:AZ48"/>
    <mergeCell ref="C49:G50"/>
    <mergeCell ref="H49:M49"/>
    <mergeCell ref="N49:T49"/>
    <mergeCell ref="U49:Y49"/>
    <mergeCell ref="Z49:AD49"/>
    <mergeCell ref="AE49:AJ49"/>
    <mergeCell ref="AV49:AZ49"/>
    <mergeCell ref="H50:M50"/>
    <mergeCell ref="N50:T50"/>
    <mergeCell ref="U50:Y50"/>
    <mergeCell ref="Z50:AD50"/>
    <mergeCell ref="AE50:AJ50"/>
    <mergeCell ref="AV50:AZ50"/>
    <mergeCell ref="C51:G51"/>
    <mergeCell ref="H51:M51"/>
    <mergeCell ref="N51:T51"/>
    <mergeCell ref="U51:Y51"/>
    <mergeCell ref="Z51:AD51"/>
    <mergeCell ref="AE51:AJ51"/>
    <mergeCell ref="AV51:AZ51"/>
    <mergeCell ref="C52:G53"/>
    <mergeCell ref="H52:M52"/>
    <mergeCell ref="N52:T52"/>
    <mergeCell ref="U52:Y52"/>
    <mergeCell ref="Z52:AD52"/>
    <mergeCell ref="AE52:AJ52"/>
    <mergeCell ref="AV52:AZ52"/>
    <mergeCell ref="H53:M53"/>
    <mergeCell ref="N53:T53"/>
    <mergeCell ref="U53:Y53"/>
    <mergeCell ref="Z53:AD53"/>
    <mergeCell ref="AE53:AJ53"/>
    <mergeCell ref="AV53:AZ53"/>
    <mergeCell ref="H54:M54"/>
    <mergeCell ref="N54:T54"/>
    <mergeCell ref="U54:Y54"/>
    <mergeCell ref="Z54:AD54"/>
    <mergeCell ref="AE54:AJ54"/>
    <mergeCell ref="AV54:AZ54"/>
    <mergeCell ref="H55:M55"/>
    <mergeCell ref="N55:T55"/>
    <mergeCell ref="U55:Y55"/>
    <mergeCell ref="Z55:AD55"/>
    <mergeCell ref="AE55:AJ55"/>
    <mergeCell ref="AV55:AZ55"/>
    <mergeCell ref="H56:M56"/>
    <mergeCell ref="N56:T56"/>
    <mergeCell ref="U56:Y56"/>
    <mergeCell ref="Z56:AD56"/>
    <mergeCell ref="AE56:AJ56"/>
    <mergeCell ref="AV56:AZ56"/>
    <mergeCell ref="H57:M57"/>
    <mergeCell ref="N57:T57"/>
    <mergeCell ref="U57:Y57"/>
    <mergeCell ref="Z57:AD57"/>
    <mergeCell ref="AE57:AJ57"/>
    <mergeCell ref="AV57:AZ57"/>
    <mergeCell ref="H58:M58"/>
    <mergeCell ref="N58:T58"/>
    <mergeCell ref="U58:Y58"/>
    <mergeCell ref="Z58:AD58"/>
    <mergeCell ref="AE58:AJ58"/>
    <mergeCell ref="AV58:AZ58"/>
    <mergeCell ref="H59:M59"/>
    <mergeCell ref="N59:T59"/>
    <mergeCell ref="U59:Y59"/>
    <mergeCell ref="Z59:AD59"/>
    <mergeCell ref="AE59:AJ59"/>
    <mergeCell ref="AV59:AZ59"/>
    <mergeCell ref="H60:M60"/>
    <mergeCell ref="N60:T60"/>
    <mergeCell ref="U60:Y60"/>
    <mergeCell ref="Z60:AD60"/>
    <mergeCell ref="AE60:AJ60"/>
    <mergeCell ref="AV60:AZ60"/>
    <mergeCell ref="H61:M61"/>
    <mergeCell ref="N61:T61"/>
    <mergeCell ref="U61:Y61"/>
    <mergeCell ref="Z61:AD61"/>
    <mergeCell ref="AE61:AJ61"/>
    <mergeCell ref="AV61:AZ61"/>
    <mergeCell ref="H62:M62"/>
    <mergeCell ref="N62:T62"/>
    <mergeCell ref="U62:Y62"/>
    <mergeCell ref="Z62:AD62"/>
    <mergeCell ref="AE62:AJ62"/>
    <mergeCell ref="AV62:AZ62"/>
    <mergeCell ref="H63:M63"/>
    <mergeCell ref="N63:T63"/>
    <mergeCell ref="U63:Y63"/>
    <mergeCell ref="Z63:AD63"/>
    <mergeCell ref="AE63:AJ63"/>
    <mergeCell ref="AV63:AZ63"/>
    <mergeCell ref="H64:M64"/>
    <mergeCell ref="N64:T64"/>
    <mergeCell ref="U64:Y64"/>
    <mergeCell ref="Z64:AD64"/>
    <mergeCell ref="AE64:AJ64"/>
    <mergeCell ref="AV64:AZ64"/>
    <mergeCell ref="H65:M65"/>
    <mergeCell ref="N65:T65"/>
    <mergeCell ref="U65:Y65"/>
    <mergeCell ref="Z65:AD65"/>
    <mergeCell ref="AE65:AJ65"/>
    <mergeCell ref="AV65:AZ65"/>
    <mergeCell ref="H66:M66"/>
    <mergeCell ref="N66:T66"/>
    <mergeCell ref="U66:Y66"/>
    <mergeCell ref="Z66:AD66"/>
    <mergeCell ref="AE66:AJ66"/>
    <mergeCell ref="AV66:AZ66"/>
    <mergeCell ref="H67:M67"/>
    <mergeCell ref="N67:T67"/>
    <mergeCell ref="U67:Y67"/>
    <mergeCell ref="Z67:AD67"/>
    <mergeCell ref="AE67:AJ67"/>
    <mergeCell ref="AV67:AZ67"/>
    <mergeCell ref="H68:M68"/>
    <mergeCell ref="N68:T68"/>
    <mergeCell ref="U68:Y68"/>
    <mergeCell ref="Z68:AD68"/>
    <mergeCell ref="AE68:AJ68"/>
    <mergeCell ref="AV68:AZ68"/>
    <mergeCell ref="H69:M69"/>
    <mergeCell ref="N69:T69"/>
    <mergeCell ref="U69:Y69"/>
    <mergeCell ref="Z69:AD69"/>
    <mergeCell ref="AE69:AJ69"/>
    <mergeCell ref="AV69:AZ69"/>
    <mergeCell ref="H70:M70"/>
    <mergeCell ref="N70:T70"/>
    <mergeCell ref="U70:Y70"/>
    <mergeCell ref="Z70:AD70"/>
    <mergeCell ref="AE70:AJ70"/>
    <mergeCell ref="AV70:AZ70"/>
    <mergeCell ref="H71:M71"/>
    <mergeCell ref="N71:T71"/>
    <mergeCell ref="U71:Y71"/>
    <mergeCell ref="Z71:AD71"/>
    <mergeCell ref="AE71:AJ71"/>
    <mergeCell ref="AV71:AZ71"/>
    <mergeCell ref="H72:M72"/>
    <mergeCell ref="N72:T72"/>
    <mergeCell ref="U72:Y72"/>
    <mergeCell ref="Z72:AD72"/>
    <mergeCell ref="AE72:AJ72"/>
    <mergeCell ref="AV72:AZ72"/>
    <mergeCell ref="H73:M73"/>
    <mergeCell ref="N73:T73"/>
    <mergeCell ref="U73:Y73"/>
    <mergeCell ref="Z73:AD73"/>
    <mergeCell ref="AE73:AJ73"/>
    <mergeCell ref="AV73:AZ73"/>
    <mergeCell ref="C83:H84"/>
    <mergeCell ref="I83:N84"/>
    <mergeCell ref="C85:H86"/>
    <mergeCell ref="I85:N86"/>
    <mergeCell ref="H74:M74"/>
    <mergeCell ref="N74:T74"/>
    <mergeCell ref="U74:Y74"/>
    <mergeCell ref="AV74:AZ74"/>
    <mergeCell ref="N75:T75"/>
    <mergeCell ref="U75:AD75"/>
    <mergeCell ref="C77:K77"/>
    <mergeCell ref="L77:R77"/>
    <mergeCell ref="S77:V78"/>
    <mergeCell ref="C78:K78"/>
    <mergeCell ref="L78:R78"/>
    <mergeCell ref="C79:K79"/>
    <mergeCell ref="L79:R79"/>
    <mergeCell ref="AG4:AK6"/>
    <mergeCell ref="V4:AF5"/>
    <mergeCell ref="V6:AF6"/>
    <mergeCell ref="P6:U6"/>
    <mergeCell ref="P83:AJ84"/>
    <mergeCell ref="P85:AB86"/>
    <mergeCell ref="AC85:AJ86"/>
    <mergeCell ref="S79:V81"/>
    <mergeCell ref="Z74:AD74"/>
    <mergeCell ref="AE74:AJ74"/>
    <mergeCell ref="C39:Y39"/>
    <mergeCell ref="C33:G36"/>
    <mergeCell ref="C40:AJ40"/>
    <mergeCell ref="C41:G41"/>
    <mergeCell ref="H41:T41"/>
    <mergeCell ref="U41:Y41"/>
    <mergeCell ref="Z41:AD41"/>
    <mergeCell ref="AE41:AJ41"/>
    <mergeCell ref="Z34:AD34"/>
    <mergeCell ref="AE34:AJ34"/>
    <mergeCell ref="H35:M35"/>
    <mergeCell ref="N35:T35"/>
    <mergeCell ref="C80:K81"/>
    <mergeCell ref="L80:R81"/>
  </mergeCells>
  <conditionalFormatting sqref="C15:G16">
    <cfRule type="notContainsBlanks" dxfId="7" priority="9">
      <formula>LEN(TRIM(C15))&gt;0</formula>
    </cfRule>
  </conditionalFormatting>
  <conditionalFormatting sqref="C17:AJ18">
    <cfRule type="notContainsBlanks" dxfId="6" priority="2">
      <formula>LEN(TRIM(C17))&gt;0</formula>
    </cfRule>
  </conditionalFormatting>
  <conditionalFormatting sqref="H11:M16">
    <cfRule type="expression" dxfId="5" priority="5">
      <formula>$U11&lt;&gt;""</formula>
    </cfRule>
  </conditionalFormatting>
  <conditionalFormatting sqref="H22:M26">
    <cfRule type="expression" dxfId="4" priority="4">
      <formula>$U22&lt;&gt;""</formula>
    </cfRule>
  </conditionalFormatting>
  <conditionalFormatting sqref="H31:M36">
    <cfRule type="expression" dxfId="3" priority="3">
      <formula>$U31&lt;&gt;""</formula>
    </cfRule>
  </conditionalFormatting>
  <conditionalFormatting sqref="H46:M74">
    <cfRule type="expression" dxfId="2" priority="1">
      <formula>$U46&lt;&gt;""</formula>
    </cfRule>
  </conditionalFormatting>
  <dataValidations count="1">
    <dataValidation type="list" allowBlank="1" showInputMessage="1" showErrorMessage="1" sqref="W2:AD2" xr:uid="{1CAA52CA-6016-421F-A8EF-2ADF314DB7A4}">
      <formula1>INDIRECT($W$1)</formula1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Lista suspensa 61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10</xdr:row>
                    <xdr:rowOff>9525</xdr:rowOff>
                  </from>
                  <to>
                    <xdr:col>19</xdr:col>
                    <xdr:colOff>257175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Lista suspensa 62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11</xdr:row>
                    <xdr:rowOff>9525</xdr:rowOff>
                  </from>
                  <to>
                    <xdr:col>19</xdr:col>
                    <xdr:colOff>257175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Lista suspensa 6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12</xdr:row>
                    <xdr:rowOff>9525</xdr:rowOff>
                  </from>
                  <to>
                    <xdr:col>19</xdr:col>
                    <xdr:colOff>257175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Lista suspensa 6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13</xdr:row>
                    <xdr:rowOff>9525</xdr:rowOff>
                  </from>
                  <to>
                    <xdr:col>19</xdr:col>
                    <xdr:colOff>257175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Lista suspensa 6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14</xdr:row>
                    <xdr:rowOff>9525</xdr:rowOff>
                  </from>
                  <to>
                    <xdr:col>19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Lista suspensa 66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15</xdr:row>
                    <xdr:rowOff>9525</xdr:rowOff>
                  </from>
                  <to>
                    <xdr:col>19</xdr:col>
                    <xdr:colOff>257175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Lista suspensa 68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22</xdr:row>
                    <xdr:rowOff>9525</xdr:rowOff>
                  </from>
                  <to>
                    <xdr:col>19</xdr:col>
                    <xdr:colOff>257175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Lista suspensa 70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23</xdr:row>
                    <xdr:rowOff>9525</xdr:rowOff>
                  </from>
                  <to>
                    <xdr:col>19</xdr:col>
                    <xdr:colOff>257175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Lista suspensa 72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24</xdr:row>
                    <xdr:rowOff>9525</xdr:rowOff>
                  </from>
                  <to>
                    <xdr:col>19</xdr:col>
                    <xdr:colOff>257175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Lista suspensa 7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25</xdr:row>
                    <xdr:rowOff>9525</xdr:rowOff>
                  </from>
                  <to>
                    <xdr:col>19</xdr:col>
                    <xdr:colOff>257175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Lista suspensa 77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31</xdr:row>
                    <xdr:rowOff>9525</xdr:rowOff>
                  </from>
                  <to>
                    <xdr:col>19</xdr:col>
                    <xdr:colOff>257175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Lista suspensa 79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32</xdr:row>
                    <xdr:rowOff>9525</xdr:rowOff>
                  </from>
                  <to>
                    <xdr:col>19</xdr:col>
                    <xdr:colOff>257175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Lista suspensa 80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33</xdr:row>
                    <xdr:rowOff>9525</xdr:rowOff>
                  </from>
                  <to>
                    <xdr:col>19</xdr:col>
                    <xdr:colOff>257175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Lista suspensa 81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19</xdr:col>
                    <xdr:colOff>257175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Lista suspensa 99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46</xdr:row>
                    <xdr:rowOff>9525</xdr:rowOff>
                  </from>
                  <to>
                    <xdr:col>19</xdr:col>
                    <xdr:colOff>257175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Lista suspensa 10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41</xdr:row>
                    <xdr:rowOff>9525</xdr:rowOff>
                  </from>
                  <to>
                    <xdr:col>19</xdr:col>
                    <xdr:colOff>257175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Lista suspensa 108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50</xdr:row>
                    <xdr:rowOff>9525</xdr:rowOff>
                  </from>
                  <to>
                    <xdr:col>19</xdr:col>
                    <xdr:colOff>257175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Lista suspensa 109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51</xdr:row>
                    <xdr:rowOff>9525</xdr:rowOff>
                  </from>
                  <to>
                    <xdr:col>19</xdr:col>
                    <xdr:colOff>257175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Lista suspensa 11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52</xdr:row>
                    <xdr:rowOff>9525</xdr:rowOff>
                  </from>
                  <to>
                    <xdr:col>19</xdr:col>
                    <xdr:colOff>257175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Lista suspensa 11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53</xdr:row>
                    <xdr:rowOff>9525</xdr:rowOff>
                  </from>
                  <to>
                    <xdr:col>19</xdr:col>
                    <xdr:colOff>257175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Lista suspensa 11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54</xdr:row>
                    <xdr:rowOff>9525</xdr:rowOff>
                  </from>
                  <to>
                    <xdr:col>19</xdr:col>
                    <xdr:colOff>257175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Lista suspensa 12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55</xdr:row>
                    <xdr:rowOff>9525</xdr:rowOff>
                  </from>
                  <to>
                    <xdr:col>19</xdr:col>
                    <xdr:colOff>257175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Lista suspensa 126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56</xdr:row>
                    <xdr:rowOff>9525</xdr:rowOff>
                  </from>
                  <to>
                    <xdr:col>19</xdr:col>
                    <xdr:colOff>257175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Lista suspensa 127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57</xdr:row>
                    <xdr:rowOff>9525</xdr:rowOff>
                  </from>
                  <to>
                    <xdr:col>19</xdr:col>
                    <xdr:colOff>257175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Lista suspensa 129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58</xdr:row>
                    <xdr:rowOff>9525</xdr:rowOff>
                  </from>
                  <to>
                    <xdr:col>19</xdr:col>
                    <xdr:colOff>257175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Lista suspensa 130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59</xdr:row>
                    <xdr:rowOff>9525</xdr:rowOff>
                  </from>
                  <to>
                    <xdr:col>19</xdr:col>
                    <xdr:colOff>257175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Lista suspensa 131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60</xdr:row>
                    <xdr:rowOff>9525</xdr:rowOff>
                  </from>
                  <to>
                    <xdr:col>19</xdr:col>
                    <xdr:colOff>257175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Lista suspensa 132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61</xdr:row>
                    <xdr:rowOff>9525</xdr:rowOff>
                  </from>
                  <to>
                    <xdr:col>19</xdr:col>
                    <xdr:colOff>257175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Lista suspensa 13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62</xdr:row>
                    <xdr:rowOff>9525</xdr:rowOff>
                  </from>
                  <to>
                    <xdr:col>19</xdr:col>
                    <xdr:colOff>257175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Lista suspensa 13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63</xdr:row>
                    <xdr:rowOff>9525</xdr:rowOff>
                  </from>
                  <to>
                    <xdr:col>19</xdr:col>
                    <xdr:colOff>257175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Lista suspensa 13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64</xdr:row>
                    <xdr:rowOff>9525</xdr:rowOff>
                  </from>
                  <to>
                    <xdr:col>19</xdr:col>
                    <xdr:colOff>257175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Lista suspensa 136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65</xdr:row>
                    <xdr:rowOff>9525</xdr:rowOff>
                  </from>
                  <to>
                    <xdr:col>19</xdr:col>
                    <xdr:colOff>257175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Lista suspensa 137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66</xdr:row>
                    <xdr:rowOff>9525</xdr:rowOff>
                  </from>
                  <to>
                    <xdr:col>19</xdr:col>
                    <xdr:colOff>257175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Lista suspensa 138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67</xdr:row>
                    <xdr:rowOff>9525</xdr:rowOff>
                  </from>
                  <to>
                    <xdr:col>19</xdr:col>
                    <xdr:colOff>257175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8" name="Lista suspensa 139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68</xdr:row>
                    <xdr:rowOff>9525</xdr:rowOff>
                  </from>
                  <to>
                    <xdr:col>19</xdr:col>
                    <xdr:colOff>257175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9" name="Lista suspensa 156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70</xdr:row>
                    <xdr:rowOff>9525</xdr:rowOff>
                  </from>
                  <to>
                    <xdr:col>19</xdr:col>
                    <xdr:colOff>257175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0" name="Lista suspensa 160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71</xdr:row>
                    <xdr:rowOff>9525</xdr:rowOff>
                  </from>
                  <to>
                    <xdr:col>19</xdr:col>
                    <xdr:colOff>257175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1" name="Lista suspensa 16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72</xdr:row>
                    <xdr:rowOff>9525</xdr:rowOff>
                  </from>
                  <to>
                    <xdr:col>19</xdr:col>
                    <xdr:colOff>257175</xdr:colOff>
                    <xdr:row>72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2" name="Lista suspensa 221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69</xdr:row>
                    <xdr:rowOff>9525</xdr:rowOff>
                  </from>
                  <to>
                    <xdr:col>19</xdr:col>
                    <xdr:colOff>257175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3" name="Lista suspensa 24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47</xdr:row>
                    <xdr:rowOff>9525</xdr:rowOff>
                  </from>
                  <to>
                    <xdr:col>19</xdr:col>
                    <xdr:colOff>257175</xdr:colOff>
                    <xdr:row>47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4" name="Lista suspensa 24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48</xdr:row>
                    <xdr:rowOff>9525</xdr:rowOff>
                  </from>
                  <to>
                    <xdr:col>19</xdr:col>
                    <xdr:colOff>257175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5" name="Lista suspensa 24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49</xdr:row>
                    <xdr:rowOff>9525</xdr:rowOff>
                  </from>
                  <to>
                    <xdr:col>19</xdr:col>
                    <xdr:colOff>257175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6" name="Lista suspensa 43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45</xdr:row>
                    <xdr:rowOff>9525</xdr:rowOff>
                  </from>
                  <to>
                    <xdr:col>19</xdr:col>
                    <xdr:colOff>257175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7" name="Lista suspensa 435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43</xdr:row>
                    <xdr:rowOff>9525</xdr:rowOff>
                  </from>
                  <to>
                    <xdr:col>19</xdr:col>
                    <xdr:colOff>257175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8" name="Lista suspensa 488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42</xdr:row>
                    <xdr:rowOff>9525</xdr:rowOff>
                  </from>
                  <to>
                    <xdr:col>19</xdr:col>
                    <xdr:colOff>257175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9" name="Lista suspensa 51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21</xdr:row>
                    <xdr:rowOff>9525</xdr:rowOff>
                  </from>
                  <to>
                    <xdr:col>19</xdr:col>
                    <xdr:colOff>257175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0" name="Lista suspensa 53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73</xdr:row>
                    <xdr:rowOff>9525</xdr:rowOff>
                  </from>
                  <to>
                    <xdr:col>19</xdr:col>
                    <xdr:colOff>257175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1" name="Drop Down 63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30</xdr:row>
                    <xdr:rowOff>9525</xdr:rowOff>
                  </from>
                  <to>
                    <xdr:col>19</xdr:col>
                    <xdr:colOff>257175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2" name="Drop Down 64">
              <controlPr defaultSize="0" autoFill="0" autoLine="0" autoPict="0" altText="">
                <anchor moveWithCells="1" siz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19</xdr:col>
                    <xdr:colOff>257175</xdr:colOff>
                    <xdr:row>35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35476D-144C-4E88-8D32-E001DEE51321}">
          <x14:formula1>
            <xm:f>CLIENTES!$C$2:$H$2</xm:f>
          </x14:formula1>
          <xm:sqref>W1:AD1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70"/>
  <sheetViews>
    <sheetView zoomScale="120" zoomScaleNormal="120" workbookViewId="0">
      <selection activeCell="O7" sqref="O7:S7"/>
    </sheetView>
  </sheetViews>
  <sheetFormatPr defaultColWidth="9" defaultRowHeight="16.5" customHeight="1" x14ac:dyDescent="0.3"/>
  <cols>
    <col min="1" max="1" width="4" style="93" customWidth="1"/>
    <col min="2" max="2" width="3.75" style="93" customWidth="1"/>
    <col min="3" max="3" width="3.75" style="94" customWidth="1"/>
    <col min="4" max="5" width="3.75" style="93" customWidth="1"/>
    <col min="6" max="7" width="3.75" style="95" customWidth="1"/>
    <col min="8" max="12" width="3.75" style="96" customWidth="1"/>
    <col min="13" max="19" width="3.75" style="95" customWidth="1"/>
    <col min="20" max="20" width="5" style="95" customWidth="1"/>
    <col min="21" max="35" width="3.75" style="95" customWidth="1"/>
    <col min="36" max="37" width="9" style="95" customWidth="1"/>
    <col min="38" max="38" width="44.875" style="95" customWidth="1"/>
    <col min="39" max="39" width="9" style="133"/>
    <col min="40" max="44" width="7.5" style="130" customWidth="1"/>
    <col min="45" max="46" width="9" style="97"/>
    <col min="47" max="48" width="3.375" style="97" customWidth="1"/>
    <col min="49" max="55" width="3.375" style="118" customWidth="1"/>
    <col min="56" max="60" width="9" style="118"/>
    <col min="61" max="61" width="9" style="97"/>
    <col min="62" max="16384" width="9" style="95"/>
  </cols>
  <sheetData>
    <row r="1" spans="1:61" ht="8.25" customHeight="1" x14ac:dyDescent="0.3"/>
    <row r="2" spans="1:61" s="2" customFormat="1" ht="15" customHeight="1" x14ac:dyDescent="0.3">
      <c r="A2" s="93"/>
      <c r="B2" s="95"/>
      <c r="C2" s="95"/>
      <c r="D2" s="95"/>
      <c r="E2" s="95"/>
      <c r="F2" s="95"/>
      <c r="G2" s="3"/>
      <c r="H2" s="440" t="str">
        <f>IF(Q4="","","Você acaba de adquirir o seguinte veículo")</f>
        <v/>
      </c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"/>
      <c r="AE2" s="95"/>
      <c r="AF2" s="95"/>
      <c r="AG2" s="95"/>
      <c r="AH2" s="95"/>
      <c r="AI2" s="95"/>
      <c r="AJ2" s="95"/>
      <c r="AK2" s="95"/>
      <c r="AL2" s="95"/>
      <c r="AM2" s="131"/>
      <c r="AN2" s="430" t="str">
        <f>IF(PEDIDOS!N42=1,"",HLOOKUP("PERFIL URBANO",OPCIONAIS!$B$2:$E$6,PEDIDOS!N42,0))</f>
        <v/>
      </c>
      <c r="AO2" s="430"/>
      <c r="AP2" s="430"/>
      <c r="AQ2" s="430"/>
      <c r="AR2" s="430"/>
      <c r="AS2" s="98"/>
      <c r="AT2" s="98"/>
      <c r="AU2" s="98"/>
      <c r="AV2" s="9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97"/>
    </row>
    <row r="3" spans="1:61" s="2" customFormat="1" ht="15" customHeight="1" x14ac:dyDescent="0.3">
      <c r="A3" s="93"/>
      <c r="B3" s="95"/>
      <c r="C3" s="95"/>
      <c r="D3" s="95"/>
      <c r="E3" s="95"/>
      <c r="F3" s="95"/>
      <c r="G3" s="3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"/>
      <c r="AE3" s="95"/>
      <c r="AF3" s="95"/>
      <c r="AG3" s="95"/>
      <c r="AH3" s="95"/>
      <c r="AI3" s="95"/>
      <c r="AJ3" s="95" t="s">
        <v>27</v>
      </c>
      <c r="AK3" s="95"/>
      <c r="AL3" s="95"/>
      <c r="AM3" s="131"/>
      <c r="AN3" s="430" t="str">
        <f>IF(PEDIDOS!N43=1,"",PEDIDOS!U43)</f>
        <v/>
      </c>
      <c r="AO3" s="430"/>
      <c r="AP3" s="430"/>
      <c r="AQ3" s="430"/>
      <c r="AR3" s="430"/>
      <c r="AS3" s="98"/>
      <c r="AT3" s="98"/>
      <c r="AU3" s="98"/>
      <c r="AV3" s="9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97"/>
    </row>
    <row r="4" spans="1:61" s="2" customFormat="1" ht="15" customHeight="1" x14ac:dyDescent="0.3">
      <c r="A4" s="93"/>
      <c r="B4" s="95"/>
      <c r="C4" s="95"/>
      <c r="D4" s="95"/>
      <c r="E4" s="95"/>
      <c r="F4" s="95"/>
      <c r="G4" s="3"/>
      <c r="H4" s="5"/>
      <c r="I4" s="5"/>
      <c r="J4" s="5"/>
      <c r="K4" s="5"/>
      <c r="L4" s="4"/>
      <c r="M4" s="4"/>
      <c r="N4" s="4"/>
      <c r="O4" s="4"/>
      <c r="P4" s="4"/>
      <c r="Q4" s="438" t="str">
        <f>IF(PEDIDOS!S79="","",PEDIDOS!S79)</f>
        <v/>
      </c>
      <c r="R4" s="438"/>
      <c r="S4" s="438"/>
      <c r="T4" s="439" t="str">
        <f>IF(Q4="","","Unidades")</f>
        <v/>
      </c>
      <c r="U4" s="439"/>
      <c r="V4" s="439"/>
      <c r="W4" s="439"/>
      <c r="X4" s="439"/>
      <c r="Y4" s="439"/>
      <c r="Z4" s="439"/>
      <c r="AA4" s="439"/>
      <c r="AB4" s="439"/>
      <c r="AC4" s="439"/>
      <c r="AD4" s="439"/>
      <c r="AE4" s="95"/>
      <c r="AF4" s="95"/>
      <c r="AG4" s="95"/>
      <c r="AH4" s="95"/>
      <c r="AI4" s="95"/>
      <c r="AJ4" s="95"/>
      <c r="AK4" s="95"/>
      <c r="AL4" s="95"/>
      <c r="AM4" s="131"/>
      <c r="AN4" s="430" t="str">
        <f>IF(PEDIDOS!N44=1,"",HLOOKUP("PERFIL RODOVIÁRIO",OPCIONAIS!B8:B18,PEDIDOS!N44,0))</f>
        <v/>
      </c>
      <c r="AO4" s="430"/>
      <c r="AP4" s="430"/>
      <c r="AQ4" s="430"/>
      <c r="AR4" s="430"/>
      <c r="AS4" s="98"/>
      <c r="AT4" s="98"/>
      <c r="AU4" s="98"/>
      <c r="AV4" s="9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97"/>
    </row>
    <row r="5" spans="1:61" s="2" customFormat="1" ht="15" customHeight="1" x14ac:dyDescent="0.3">
      <c r="A5" s="93"/>
      <c r="B5" s="95"/>
      <c r="C5" s="95"/>
      <c r="D5" s="95"/>
      <c r="E5" s="95"/>
      <c r="F5" s="95"/>
      <c r="G5" s="3"/>
      <c r="H5" s="4"/>
      <c r="I5" s="4"/>
      <c r="J5" s="4"/>
      <c r="K5" s="5"/>
      <c r="L5" s="4"/>
      <c r="M5" s="4"/>
      <c r="N5" s="4"/>
      <c r="O5" s="4"/>
      <c r="P5" s="4"/>
      <c r="Q5" s="438"/>
      <c r="R5" s="438"/>
      <c r="S5" s="438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95"/>
      <c r="AF5" s="95"/>
      <c r="AG5" s="95"/>
      <c r="AH5" s="95"/>
      <c r="AI5" s="95"/>
      <c r="AJ5" s="95"/>
      <c r="AK5" s="95"/>
      <c r="AL5" s="95"/>
      <c r="AM5" s="447"/>
      <c r="AN5" s="430" t="str">
        <f>IF(PEDIDOS!N46=1,"",HLOOKUP("POLTRONAS URBANAS",OPCIONAIS!$B$33:$E$68,PEDIDOS!N46,0))</f>
        <v/>
      </c>
      <c r="AO5" s="430"/>
      <c r="AP5" s="430"/>
      <c r="AQ5" s="430"/>
      <c r="AR5" s="430"/>
      <c r="AS5" s="98"/>
      <c r="AT5" s="98"/>
      <c r="AU5" s="98"/>
      <c r="AV5" s="9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97"/>
    </row>
    <row r="6" spans="1:61" s="2" customFormat="1" ht="15" customHeight="1" x14ac:dyDescent="0.3">
      <c r="A6" s="93"/>
      <c r="B6" s="95"/>
      <c r="C6" s="95"/>
      <c r="D6" s="95"/>
      <c r="E6" s="95"/>
      <c r="F6" s="95"/>
      <c r="G6" s="3"/>
      <c r="H6" s="4"/>
      <c r="I6" s="4"/>
      <c r="J6" s="4"/>
      <c r="K6" s="5"/>
      <c r="L6" s="4"/>
      <c r="M6" s="172"/>
      <c r="N6" s="172"/>
      <c r="O6" s="442" t="str">
        <f>PEDIDOS!P4</f>
        <v/>
      </c>
      <c r="P6" s="442"/>
      <c r="Q6" s="442"/>
      <c r="R6" s="442"/>
      <c r="S6" s="442"/>
      <c r="T6" s="441" t="str">
        <f>PEDIDOS!V4</f>
        <v/>
      </c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95"/>
      <c r="AF6" s="95"/>
      <c r="AG6" s="95"/>
      <c r="AH6" s="95"/>
      <c r="AI6" s="95"/>
      <c r="AJ6" s="95"/>
      <c r="AK6" s="95"/>
      <c r="AL6" s="95"/>
      <c r="AM6" s="447"/>
      <c r="AN6" s="430" t="str">
        <f>IF(PEDIDOS!N47=1,"",HLOOKUP("POLTRONAS RODOVIÁRIAS",OPCIONAIS!$B$21:$E$91,PEDIDOS!N47,0))</f>
        <v/>
      </c>
      <c r="AO6" s="430"/>
      <c r="AP6" s="430"/>
      <c r="AQ6" s="430"/>
      <c r="AR6" s="430"/>
      <c r="AS6" s="98"/>
      <c r="AT6" s="98"/>
      <c r="AU6" s="98"/>
      <c r="AV6" s="98"/>
      <c r="AW6" s="118"/>
      <c r="AX6" s="118"/>
      <c r="AY6" s="118"/>
      <c r="AZ6" s="118"/>
      <c r="BA6" s="118"/>
      <c r="BB6" s="118"/>
      <c r="BC6" s="118"/>
      <c r="BD6" s="435" t="s">
        <v>83</v>
      </c>
      <c r="BE6" s="435"/>
      <c r="BF6" s="435"/>
      <c r="BG6" s="435"/>
      <c r="BH6" s="118"/>
      <c r="BI6" s="97"/>
    </row>
    <row r="7" spans="1:61" s="2" customFormat="1" ht="15" customHeight="1" x14ac:dyDescent="0.3">
      <c r="A7" s="93"/>
      <c r="B7" s="95"/>
      <c r="C7" s="95"/>
      <c r="D7" s="95"/>
      <c r="E7" s="95"/>
      <c r="F7" s="95"/>
      <c r="G7" s="3"/>
      <c r="H7" s="4"/>
      <c r="I7" s="4"/>
      <c r="J7" s="4"/>
      <c r="K7" s="5"/>
      <c r="L7" s="4"/>
      <c r="M7" s="4"/>
      <c r="N7" s="4"/>
      <c r="O7" s="444" t="str">
        <f>PEDIDOS!P6</f>
        <v/>
      </c>
      <c r="P7" s="444"/>
      <c r="Q7" s="444"/>
      <c r="R7" s="444"/>
      <c r="S7" s="444"/>
      <c r="T7" s="443" t="str">
        <f>PEDIDOS!V6</f>
        <v/>
      </c>
      <c r="U7" s="443"/>
      <c r="V7" s="443"/>
      <c r="W7" s="443"/>
      <c r="X7" s="443"/>
      <c r="Y7" s="443"/>
      <c r="Z7" s="443"/>
      <c r="AA7" s="443"/>
      <c r="AB7" s="443"/>
      <c r="AC7" s="443"/>
      <c r="AD7" s="443"/>
      <c r="AE7" s="95"/>
      <c r="AF7" s="95"/>
      <c r="AG7" s="95"/>
      <c r="AH7" s="95"/>
      <c r="AI7" s="95"/>
      <c r="AJ7" s="95"/>
      <c r="AK7" s="95"/>
      <c r="AL7" s="95"/>
      <c r="AM7" s="131"/>
      <c r="AN7" s="430" t="str">
        <f>IF(PEDIDOS!N48=1,"",HLOOKUP("Complemento Poltronas ROD.",OPCIONAIS!$B$28:$E$31,PEDIDOS!N48,0))</f>
        <v/>
      </c>
      <c r="AO7" s="430"/>
      <c r="AP7" s="430"/>
      <c r="AQ7" s="430"/>
      <c r="AR7" s="430"/>
      <c r="AS7" s="98"/>
      <c r="AT7" s="98"/>
      <c r="AU7" s="98"/>
      <c r="AV7" s="98"/>
      <c r="AW7" s="118"/>
      <c r="AX7" s="118"/>
      <c r="AY7" s="118" t="s">
        <v>27</v>
      </c>
      <c r="AZ7" s="118"/>
      <c r="BA7" s="118"/>
      <c r="BB7" s="118"/>
      <c r="BC7" s="118"/>
      <c r="BD7" s="435"/>
      <c r="BE7" s="435"/>
      <c r="BF7" s="435"/>
      <c r="BG7" s="435"/>
      <c r="BH7" s="118"/>
      <c r="BI7" s="97"/>
    </row>
    <row r="8" spans="1:61" s="2" customFormat="1" ht="15" customHeight="1" x14ac:dyDescent="0.3">
      <c r="A8" s="93"/>
      <c r="B8" s="95"/>
      <c r="C8" s="95"/>
      <c r="D8" s="95"/>
      <c r="E8" s="95"/>
      <c r="F8" s="95"/>
      <c r="G8" s="3"/>
      <c r="H8" s="3"/>
      <c r="I8" s="6"/>
      <c r="J8" s="6"/>
      <c r="K8" s="6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95"/>
      <c r="AF8" s="95"/>
      <c r="AG8" s="95"/>
      <c r="AH8" s="95"/>
      <c r="AI8" s="95"/>
      <c r="AJ8" s="95"/>
      <c r="AK8" s="95"/>
      <c r="AL8" s="95"/>
      <c r="AM8" s="131"/>
      <c r="AN8" s="430" t="str">
        <f>IF(PEDIDOS!N49=1,"",HLOOKUP("Complemento Poltronas ROD.",OPCIONAIS!$B$28:$E$31,PEDIDOS!N49,0))</f>
        <v/>
      </c>
      <c r="AO8" s="430"/>
      <c r="AP8" s="430"/>
      <c r="AQ8" s="430"/>
      <c r="AR8" s="430"/>
      <c r="AS8" s="98"/>
      <c r="AT8" s="98"/>
      <c r="AU8" s="98"/>
      <c r="AV8" s="98"/>
      <c r="AW8" s="118"/>
      <c r="AX8" s="118"/>
      <c r="AY8" s="118"/>
      <c r="AZ8" s="118"/>
      <c r="BA8" s="118"/>
      <c r="BB8" s="118"/>
      <c r="BC8" s="118"/>
      <c r="BD8" s="435" t="s">
        <v>84</v>
      </c>
      <c r="BE8" s="435"/>
      <c r="BF8" s="435"/>
      <c r="BG8" s="435"/>
      <c r="BH8" s="118"/>
      <c r="BI8" s="97"/>
    </row>
    <row r="9" spans="1:61" s="2" customFormat="1" ht="15" customHeight="1" x14ac:dyDescent="0.3">
      <c r="A9" s="93"/>
      <c r="B9" s="95"/>
      <c r="C9" s="95"/>
      <c r="D9" s="95"/>
      <c r="E9" s="95"/>
      <c r="F9" s="95"/>
      <c r="G9" s="3"/>
      <c r="H9" s="445" t="str">
        <f>CONCATENATE(C33,C34,C35,C36,C37,C38)</f>
        <v/>
      </c>
      <c r="I9" s="445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45"/>
      <c r="Z9" s="445"/>
      <c r="AA9" s="445"/>
      <c r="AB9" s="445"/>
      <c r="AC9" s="445"/>
      <c r="AD9" s="4"/>
      <c r="AE9" s="95"/>
      <c r="AF9" s="95"/>
      <c r="AG9" s="95"/>
      <c r="AH9" s="95"/>
      <c r="AI9" s="95"/>
      <c r="AJ9" s="95"/>
      <c r="AK9" s="95"/>
      <c r="AL9" s="95"/>
      <c r="AM9" s="131"/>
      <c r="AN9" s="430" t="str">
        <f>IF(PEDIDOS!N50=1,"",HLOOKUP("Complemento Poltronas ROD.",OPCIONAIS!$B$28:$E$31,PEDIDOS!N50,0))</f>
        <v/>
      </c>
      <c r="AO9" s="430"/>
      <c r="AP9" s="430"/>
      <c r="AQ9" s="430"/>
      <c r="AR9" s="430"/>
      <c r="AS9" s="98"/>
      <c r="AT9" s="98"/>
      <c r="AU9" s="98"/>
      <c r="AV9" s="98"/>
      <c r="AW9" s="118"/>
      <c r="AX9" s="118"/>
      <c r="AY9" s="118"/>
      <c r="AZ9" s="118"/>
      <c r="BA9" s="118"/>
      <c r="BB9" s="118"/>
      <c r="BC9" s="118"/>
      <c r="BD9" s="435"/>
      <c r="BE9" s="435"/>
      <c r="BF9" s="435"/>
      <c r="BG9" s="435"/>
      <c r="BH9" s="118"/>
      <c r="BI9" s="97"/>
    </row>
    <row r="10" spans="1:61" s="2" customFormat="1" ht="15" customHeight="1" x14ac:dyDescent="0.3">
      <c r="A10" s="93"/>
      <c r="B10" s="95"/>
      <c r="C10" s="95"/>
      <c r="D10" s="95"/>
      <c r="E10" s="95"/>
      <c r="F10" s="95"/>
      <c r="G10" s="3"/>
      <c r="H10" s="445"/>
      <c r="I10" s="445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"/>
      <c r="AE10" s="95"/>
      <c r="AF10" s="95"/>
      <c r="AG10" s="95"/>
      <c r="AH10" s="95"/>
      <c r="AI10" s="95"/>
      <c r="AJ10" s="95"/>
      <c r="AK10" s="95"/>
      <c r="AL10" s="95"/>
      <c r="AM10" s="130"/>
      <c r="AN10" s="430" t="str">
        <f>IF(PEDIDOS!N51=1,"",HLOOKUP("ÁUDIO",OPCIONAIS!$B$38:$E$40,PEDIDOS!N51,0))</f>
        <v/>
      </c>
      <c r="AO10" s="430"/>
      <c r="AP10" s="430"/>
      <c r="AQ10" s="430"/>
      <c r="AR10" s="430"/>
      <c r="AS10" s="98"/>
      <c r="AT10" s="98"/>
      <c r="AU10" s="98"/>
      <c r="AV10" s="98"/>
      <c r="AW10" s="118"/>
      <c r="AX10" s="118"/>
      <c r="AY10" s="118"/>
      <c r="AZ10" s="118"/>
      <c r="BA10" s="118"/>
      <c r="BB10" s="118"/>
      <c r="BC10" s="118"/>
      <c r="BD10" s="435"/>
      <c r="BE10" s="435"/>
      <c r="BF10" s="435"/>
      <c r="BG10" s="435"/>
      <c r="BH10" s="118"/>
      <c r="BI10" s="97"/>
    </row>
    <row r="11" spans="1:61" s="2" customFormat="1" ht="15" customHeight="1" x14ac:dyDescent="0.3">
      <c r="A11" s="93"/>
      <c r="B11" s="95"/>
      <c r="C11" s="95"/>
      <c r="D11" s="95"/>
      <c r="E11" s="95"/>
      <c r="F11" s="95"/>
      <c r="G11" s="3"/>
      <c r="H11" s="445"/>
      <c r="I11" s="445"/>
      <c r="J11" s="445"/>
      <c r="K11" s="445"/>
      <c r="L11" s="445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  <c r="AD11" s="4"/>
      <c r="AE11" s="95"/>
      <c r="AF11" s="95"/>
      <c r="AG11" s="95"/>
      <c r="AH11" s="95"/>
      <c r="AI11" s="95"/>
      <c r="AJ11" s="95"/>
      <c r="AK11" s="95"/>
      <c r="AL11" s="95"/>
      <c r="AM11" s="130"/>
      <c r="AN11" s="430" t="str">
        <f>IF(PEDIDOS!N52=1,"",HLOOKUP("ÁUDIO",OPCIONAIS!$B$38:$E$40,PEDIDOS!N52,0))</f>
        <v/>
      </c>
      <c r="AO11" s="430"/>
      <c r="AP11" s="430"/>
      <c r="AQ11" s="430"/>
      <c r="AR11" s="430"/>
      <c r="AS11" s="98"/>
      <c r="AT11" s="98"/>
      <c r="AU11" s="98"/>
      <c r="AV11" s="98"/>
      <c r="AW11" s="118"/>
      <c r="AX11" s="118"/>
      <c r="AY11" s="118"/>
      <c r="AZ11" s="118"/>
      <c r="BA11" s="118"/>
      <c r="BB11" s="118"/>
      <c r="BC11" s="118"/>
      <c r="BD11" s="435"/>
      <c r="BE11" s="435"/>
      <c r="BF11" s="435"/>
      <c r="BG11" s="435"/>
      <c r="BH11" s="118"/>
      <c r="BI11" s="97"/>
    </row>
    <row r="12" spans="1:61" s="2" customFormat="1" ht="15" customHeight="1" x14ac:dyDescent="0.3">
      <c r="A12" s="93"/>
      <c r="B12" s="95"/>
      <c r="C12" s="95"/>
      <c r="D12" s="95"/>
      <c r="E12" s="95"/>
      <c r="F12" s="95"/>
      <c r="G12" s="3" t="s">
        <v>27</v>
      </c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"/>
      <c r="AE12" s="95"/>
      <c r="AF12" s="95"/>
      <c r="AG12" s="95"/>
      <c r="AH12" s="95"/>
      <c r="AI12" s="95"/>
      <c r="AJ12" s="95"/>
      <c r="AK12" s="95"/>
      <c r="AL12" s="95"/>
      <c r="AM12" s="131"/>
      <c r="AN12" s="430" t="str">
        <f>IF(PEDIDOS!N53=1,"",HLOOKUP("VÍDEO",OPCIONAIS!$B$42:$E$45,PEDIDOS!N53,0))</f>
        <v/>
      </c>
      <c r="AO12" s="430"/>
      <c r="AP12" s="430"/>
      <c r="AQ12" s="430"/>
      <c r="AR12" s="430"/>
      <c r="AS12" s="98"/>
      <c r="AT12" s="98"/>
      <c r="AU12" s="98"/>
      <c r="AV12" s="98"/>
      <c r="AW12" s="118"/>
      <c r="AX12" s="118"/>
      <c r="AY12" s="118"/>
      <c r="AZ12" s="118"/>
      <c r="BA12" s="118"/>
      <c r="BB12" s="118"/>
      <c r="BC12" s="118"/>
      <c r="BD12" s="435"/>
      <c r="BE12" s="435"/>
      <c r="BF12" s="435"/>
      <c r="BG12" s="435"/>
      <c r="BH12" s="118"/>
      <c r="BI12" s="97"/>
    </row>
    <row r="13" spans="1:61" s="2" customFormat="1" ht="15" customHeight="1" x14ac:dyDescent="0.3">
      <c r="A13" s="93"/>
      <c r="B13" s="95"/>
      <c r="C13" s="95"/>
      <c r="D13" s="95"/>
      <c r="E13" s="95"/>
      <c r="F13" s="95"/>
      <c r="G13" s="3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"/>
      <c r="AE13" s="95"/>
      <c r="AF13" s="95"/>
      <c r="AG13" s="95"/>
      <c r="AH13" s="95"/>
      <c r="AI13" s="95"/>
      <c r="AJ13" s="95"/>
      <c r="AK13" s="95"/>
      <c r="AL13" s="95"/>
      <c r="AM13" s="131"/>
      <c r="AN13" s="430" t="str">
        <f>IF(PEDIDOS!N54=1,"",HLOOKUP("VÍDEO",OPCIONAIS!$B$42:$E$45,PEDIDOS!N54,0))</f>
        <v/>
      </c>
      <c r="AO13" s="430"/>
      <c r="AP13" s="430"/>
      <c r="AQ13" s="430"/>
      <c r="AR13" s="430"/>
      <c r="AS13" s="98"/>
      <c r="AT13" s="98"/>
      <c r="AU13" s="98"/>
      <c r="AV13" s="98"/>
      <c r="AW13" s="118"/>
      <c r="AX13" s="118"/>
      <c r="AY13" s="118"/>
      <c r="AZ13" s="118"/>
      <c r="BA13" s="118"/>
      <c r="BB13" s="118"/>
      <c r="BC13" s="118"/>
      <c r="BD13" s="435"/>
      <c r="BE13" s="435"/>
      <c r="BF13" s="435"/>
      <c r="BG13" s="435"/>
      <c r="BH13" s="118"/>
      <c r="BI13" s="97"/>
    </row>
    <row r="14" spans="1:61" s="2" customFormat="1" ht="15" customHeight="1" x14ac:dyDescent="0.3">
      <c r="A14" s="93"/>
      <c r="B14" s="95"/>
      <c r="C14" s="95"/>
      <c r="D14" s="95"/>
      <c r="E14" s="95"/>
      <c r="F14" s="95"/>
      <c r="G14" s="3"/>
      <c r="H14" s="445"/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"/>
      <c r="AE14" s="95"/>
      <c r="AF14" s="95"/>
      <c r="AG14" s="95"/>
      <c r="AH14" s="95"/>
      <c r="AI14" s="95"/>
      <c r="AJ14" s="95"/>
      <c r="AK14" s="95"/>
      <c r="AL14" s="95"/>
      <c r="AM14" s="131"/>
      <c r="AN14" s="430" t="str">
        <f>IF(PEDIDOS!N55=1,"",HLOOKUP("VÍDEO",OPCIONAIS!$B$42:$E$45,PEDIDOS!N55,0))</f>
        <v/>
      </c>
      <c r="AO14" s="430"/>
      <c r="AP14" s="430"/>
      <c r="AQ14" s="430"/>
      <c r="AR14" s="430"/>
      <c r="AS14" s="98"/>
      <c r="AT14" s="98"/>
      <c r="AU14" s="98"/>
      <c r="AV14" s="98"/>
      <c r="AW14" s="118"/>
      <c r="AX14" s="118"/>
      <c r="AY14" s="118"/>
      <c r="AZ14" s="118"/>
      <c r="BA14" s="118"/>
      <c r="BB14" s="118"/>
      <c r="BC14" s="118"/>
      <c r="BD14" s="435" t="s">
        <v>85</v>
      </c>
      <c r="BE14" s="435"/>
      <c r="BF14" s="435"/>
      <c r="BG14" s="435"/>
      <c r="BH14" s="118"/>
      <c r="BI14" s="97"/>
    </row>
    <row r="15" spans="1:61" s="2" customFormat="1" ht="15" customHeight="1" x14ac:dyDescent="0.3">
      <c r="A15" s="93"/>
      <c r="B15" s="95"/>
      <c r="C15" s="95"/>
      <c r="D15" s="95"/>
      <c r="E15" s="95"/>
      <c r="F15" s="95"/>
      <c r="G15" s="3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45"/>
      <c r="AC15" s="445"/>
      <c r="AD15" s="4"/>
      <c r="AE15" s="95"/>
      <c r="AF15" s="95"/>
      <c r="AG15" s="95"/>
      <c r="AH15" s="95"/>
      <c r="AI15" s="95"/>
      <c r="AJ15" s="95"/>
      <c r="AK15" s="95"/>
      <c r="AL15" s="95"/>
      <c r="AM15" s="133"/>
      <c r="AN15" s="430" t="str">
        <f>IF(PEDIDOS!N56=1,"",HLOOKUP("PISO",OPCIONAIS!B60:E63,PEDIDOS!N56,0))</f>
        <v/>
      </c>
      <c r="AO15" s="430"/>
      <c r="AP15" s="430"/>
      <c r="AQ15" s="430"/>
      <c r="AR15" s="430"/>
      <c r="AS15" s="98"/>
      <c r="AT15" s="98"/>
      <c r="AU15" s="98"/>
      <c r="AV15" s="98"/>
      <c r="AW15" s="118"/>
      <c r="AX15" s="118"/>
      <c r="AY15" s="118"/>
      <c r="AZ15" s="118"/>
      <c r="BA15" s="118"/>
      <c r="BB15" s="118"/>
      <c r="BC15" s="118"/>
      <c r="BD15" s="435"/>
      <c r="BE15" s="435"/>
      <c r="BF15" s="435"/>
      <c r="BG15" s="435"/>
      <c r="BH15" s="118"/>
      <c r="BI15" s="97"/>
    </row>
    <row r="16" spans="1:61" s="2" customFormat="1" ht="15" customHeight="1" x14ac:dyDescent="0.3">
      <c r="A16" s="93"/>
      <c r="B16" s="95"/>
      <c r="C16" s="95"/>
      <c r="D16" s="95"/>
      <c r="E16" s="95"/>
      <c r="F16" s="95"/>
      <c r="G16" s="3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"/>
      <c r="AE16" s="95"/>
      <c r="AF16" s="95"/>
      <c r="AG16" s="95"/>
      <c r="AH16" s="95"/>
      <c r="AI16" s="95"/>
      <c r="AJ16" s="95"/>
      <c r="AK16" s="95"/>
      <c r="AL16" s="95"/>
      <c r="AM16" s="131"/>
      <c r="AN16" s="430" t="str">
        <f>IF(PEDIDOS!N57=1,"",HLOOKUP("acessibilidade",OPCIONAIS!B65:E68,PEDIDOS!N57,0))</f>
        <v/>
      </c>
      <c r="AO16" s="430"/>
      <c r="AP16" s="430"/>
      <c r="AQ16" s="430"/>
      <c r="AR16" s="430"/>
      <c r="AS16" s="98"/>
      <c r="AT16" s="98"/>
      <c r="AU16" s="98"/>
      <c r="AV16" s="9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97"/>
    </row>
    <row r="17" spans="1:61" s="2" customFormat="1" ht="15" customHeight="1" x14ac:dyDescent="0.3">
      <c r="A17" s="93"/>
      <c r="B17" s="95"/>
      <c r="C17" s="95"/>
      <c r="D17" s="95"/>
      <c r="E17" s="95"/>
      <c r="F17" s="95"/>
      <c r="G17" s="3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"/>
      <c r="AE17" s="95"/>
      <c r="AF17" s="95"/>
      <c r="AG17" s="95"/>
      <c r="AH17" s="95"/>
      <c r="AI17" s="95"/>
      <c r="AJ17" s="95"/>
      <c r="AK17" s="95"/>
      <c r="AL17" s="95"/>
      <c r="AM17" s="131"/>
      <c r="AN17" s="430" t="str">
        <f>IF(PEDIDOS!N58=1,"",HLOOKUP("acessibilidade",OPCIONAIS!$B$65:$E$68,PEDIDOS!N58,0))</f>
        <v/>
      </c>
      <c r="AO17" s="430"/>
      <c r="AP17" s="430"/>
      <c r="AQ17" s="430"/>
      <c r="AR17" s="430"/>
      <c r="AS17" s="98"/>
      <c r="AT17" s="98"/>
      <c r="AU17" s="98"/>
      <c r="AV17" s="9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97"/>
    </row>
    <row r="18" spans="1:61" s="2" customFormat="1" ht="15" customHeight="1" x14ac:dyDescent="0.3">
      <c r="A18" s="93"/>
      <c r="B18" s="95"/>
      <c r="C18" s="95"/>
      <c r="D18" s="95"/>
      <c r="E18" s="95"/>
      <c r="F18" s="95"/>
      <c r="G18" s="3"/>
      <c r="H18" s="6"/>
      <c r="I18" s="6"/>
      <c r="J18" s="6"/>
      <c r="K18" s="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95"/>
      <c r="AF18" s="95"/>
      <c r="AG18" s="95"/>
      <c r="AH18" s="95"/>
      <c r="AI18" s="95"/>
      <c r="AJ18" s="95"/>
      <c r="AK18" s="95"/>
      <c r="AL18" s="95"/>
      <c r="AM18" s="131"/>
      <c r="AN18" s="430" t="str">
        <f>IF(PEDIDOS!N59=1,"",HLOOKUP("acessibilidade",OPCIONAIS!$B$65:$E$68,PEDIDOS!N59,0))</f>
        <v/>
      </c>
      <c r="AO18" s="430"/>
      <c r="AP18" s="430"/>
      <c r="AQ18" s="430"/>
      <c r="AR18" s="430"/>
      <c r="AS18" s="98"/>
      <c r="AT18" s="98"/>
      <c r="AU18" s="98"/>
      <c r="AV18" s="98"/>
      <c r="AW18" s="433" t="s">
        <v>86</v>
      </c>
      <c r="AX18" s="433"/>
      <c r="AY18" s="433"/>
      <c r="AZ18" s="433"/>
      <c r="BA18" s="433"/>
      <c r="BB18" s="434" t="s">
        <v>87</v>
      </c>
      <c r="BC18" s="434"/>
      <c r="BD18" s="434"/>
      <c r="BE18" s="434"/>
      <c r="BF18" s="434"/>
      <c r="BG18" s="434"/>
      <c r="BH18" s="434"/>
      <c r="BI18" s="97"/>
    </row>
    <row r="19" spans="1:61" s="2" customFormat="1" ht="15" customHeight="1" x14ac:dyDescent="0.3">
      <c r="A19" s="93"/>
      <c r="B19" s="428" t="str">
        <f>IF(Q4="","",CONCATENATE("- ",Q4," ",T4))</f>
        <v/>
      </c>
      <c r="C19" s="428"/>
      <c r="D19" s="428"/>
      <c r="E19" s="428"/>
      <c r="F19" s="428"/>
      <c r="G19" s="128"/>
      <c r="H19" s="96"/>
      <c r="I19" s="96"/>
      <c r="J19" s="96"/>
      <c r="K19" s="96"/>
      <c r="L19" s="96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133"/>
      <c r="AN19" s="430" t="str">
        <f>IF(PEDIDOS!N60=1,"",HLOOKUP("LETREIROS",OPCIONAIS!$B$70:$E$73,PEDIDOS!N60,0))</f>
        <v/>
      </c>
      <c r="AO19" s="430"/>
      <c r="AP19" s="430"/>
      <c r="AQ19" s="430"/>
      <c r="AR19" s="430"/>
      <c r="AS19" s="98"/>
      <c r="AT19" s="98"/>
      <c r="AU19" s="98"/>
      <c r="AV19" s="98"/>
      <c r="AW19" s="433"/>
      <c r="AX19" s="433"/>
      <c r="AY19" s="433"/>
      <c r="AZ19" s="433"/>
      <c r="BA19" s="433"/>
      <c r="BB19" s="434"/>
      <c r="BC19" s="434"/>
      <c r="BD19" s="434"/>
      <c r="BE19" s="434"/>
      <c r="BF19" s="434"/>
      <c r="BG19" s="434"/>
      <c r="BH19" s="434"/>
      <c r="BI19" s="97"/>
    </row>
    <row r="20" spans="1:61" s="2" customFormat="1" ht="15" customHeight="1" x14ac:dyDescent="0.3">
      <c r="A20" s="93"/>
      <c r="B20" s="429"/>
      <c r="C20" s="429"/>
      <c r="D20" s="429"/>
      <c r="E20" s="429"/>
      <c r="F20" s="429"/>
      <c r="G20" s="128"/>
      <c r="H20" s="96"/>
      <c r="I20" s="96"/>
      <c r="J20" s="96"/>
      <c r="K20" s="96"/>
      <c r="L20" s="96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133"/>
      <c r="AN20" s="430" t="str">
        <f>IF(PEDIDOS!N61=1,"",HLOOKUP("LETREIROS",OPCIONAIS!$B$70:$E$73,PEDIDOS!N61,0))</f>
        <v/>
      </c>
      <c r="AO20" s="430"/>
      <c r="AP20" s="430"/>
      <c r="AQ20" s="430"/>
      <c r="AR20" s="430"/>
      <c r="AS20" s="98"/>
      <c r="AT20" s="98"/>
      <c r="AU20" s="98"/>
      <c r="AV20" s="98"/>
      <c r="AW20" s="433" t="s">
        <v>88</v>
      </c>
      <c r="AX20" s="433"/>
      <c r="AY20" s="433"/>
      <c r="AZ20" s="433"/>
      <c r="BA20" s="433"/>
      <c r="BB20" s="434" t="s">
        <v>89</v>
      </c>
      <c r="BC20" s="434"/>
      <c r="BD20" s="434"/>
      <c r="BE20" s="434"/>
      <c r="BF20" s="434"/>
      <c r="BG20" s="434"/>
      <c r="BH20" s="434"/>
      <c r="BI20" s="97"/>
    </row>
    <row r="21" spans="1:61" s="2" customFormat="1" ht="35.25" customHeight="1" x14ac:dyDescent="0.3">
      <c r="A21" s="93"/>
      <c r="B21" s="458" t="s">
        <v>853</v>
      </c>
      <c r="C21" s="458"/>
      <c r="D21" s="458"/>
      <c r="E21" s="436" t="s">
        <v>96</v>
      </c>
      <c r="F21" s="436"/>
      <c r="G21" s="436"/>
      <c r="H21" s="436" t="s">
        <v>492</v>
      </c>
      <c r="I21" s="436"/>
      <c r="J21" s="436"/>
      <c r="K21" s="436"/>
      <c r="L21" s="436" t="s">
        <v>95</v>
      </c>
      <c r="M21" s="436"/>
      <c r="N21" s="436" t="s">
        <v>492</v>
      </c>
      <c r="O21" s="436"/>
      <c r="P21" s="436" t="s">
        <v>854</v>
      </c>
      <c r="Q21" s="436"/>
      <c r="R21" s="436"/>
      <c r="S21" s="174" t="s">
        <v>855</v>
      </c>
      <c r="T21" s="175" t="s">
        <v>856</v>
      </c>
      <c r="U21" s="437" t="s">
        <v>857</v>
      </c>
      <c r="V21" s="437"/>
      <c r="W21" s="437"/>
      <c r="X21" s="437"/>
      <c r="Y21" s="437"/>
      <c r="Z21" s="437"/>
      <c r="AA21" s="437"/>
      <c r="AB21" s="437"/>
      <c r="AC21" s="437"/>
      <c r="AD21" s="437"/>
      <c r="AE21" s="446" t="s">
        <v>1068</v>
      </c>
      <c r="AF21" s="446"/>
      <c r="AG21" s="446"/>
      <c r="AH21" s="446" t="s">
        <v>858</v>
      </c>
      <c r="AI21" s="446"/>
      <c r="AJ21" s="95"/>
      <c r="AK21" s="95"/>
      <c r="AL21" s="95"/>
      <c r="AM21" s="133"/>
      <c r="AN21" s="430" t="str">
        <f>IF(PEDIDOS!N62=1,"",HLOOKUP("LETREIROS",OPCIONAIS!$B$70:$E$73,PEDIDOS!N62,0))</f>
        <v/>
      </c>
      <c r="AO21" s="430"/>
      <c r="AP21" s="430"/>
      <c r="AQ21" s="430"/>
      <c r="AR21" s="430"/>
      <c r="AS21" s="98"/>
      <c r="AT21" s="98"/>
      <c r="AU21" s="98"/>
      <c r="AV21" s="98"/>
      <c r="AW21" s="433"/>
      <c r="AX21" s="433"/>
      <c r="AY21" s="433"/>
      <c r="AZ21" s="433"/>
      <c r="BA21" s="433"/>
      <c r="BB21" s="434"/>
      <c r="BC21" s="434"/>
      <c r="BD21" s="434"/>
      <c r="BE21" s="434"/>
      <c r="BF21" s="434"/>
      <c r="BG21" s="434"/>
      <c r="BH21" s="434"/>
      <c r="BI21" s="97"/>
    </row>
    <row r="22" spans="1:61" s="2" customFormat="1" ht="45" customHeight="1" x14ac:dyDescent="0.3">
      <c r="A22" s="93"/>
      <c r="B22" s="459" t="str">
        <f>IF(Q4="","",IF(VLOOKUP(CONCATENATE(PEDIDOS!U11,PEDIDOS!U12,PEDIDOS!U13,PEDIDOS!U14,PEDIDOS!U15,PEDIDOS!U16),CHASSIS!$B:$O,14,0)="urbano",E23,B23))</f>
        <v/>
      </c>
      <c r="C22" s="460"/>
      <c r="D22" s="461"/>
      <c r="E22" s="462" t="str">
        <f>O6</f>
        <v/>
      </c>
      <c r="F22" s="463"/>
      <c r="G22" s="464"/>
      <c r="H22" s="462" t="str">
        <f>T6</f>
        <v/>
      </c>
      <c r="I22" s="463"/>
      <c r="J22" s="463"/>
      <c r="K22" s="464"/>
      <c r="L22" s="462" t="str">
        <f>O7</f>
        <v/>
      </c>
      <c r="M22" s="464"/>
      <c r="N22" s="462" t="str">
        <f>IF(B22="","",VLOOKUP(CONCATENATE(PEDIDOS!U11,PEDIDOS!U12,PEDIDOS!U13,PEDIDOS!U14,PEDIDOS!U15,PEDIDOS!U16),CHASSIS!$B:$N,12,0))</f>
        <v/>
      </c>
      <c r="O22" s="464"/>
      <c r="P22" s="448" t="str">
        <f>IF(B22="","",VLOOKUP(CONCATENATE(PEDIDOS!U11,PEDIDOS!U12,PEDIDOS!U13,PEDIDOS!U14,PEDIDOS!U15,PEDIDOS!U16),CHASSIS!$B:$N,13,0))</f>
        <v/>
      </c>
      <c r="Q22" s="449"/>
      <c r="R22" s="450"/>
      <c r="S22" s="186" t="str">
        <f>IF(B22="","",VLOOKUP(PEDIDOS!AE2,CALENDARIO!C:F,3,0))</f>
        <v/>
      </c>
      <c r="T22" s="185" t="str">
        <f>IF(B22="","",VLOOKUP(PEDIDOS!AE2,CALENDARIO!C:F,4,0))</f>
        <v/>
      </c>
      <c r="U22" s="451" t="str">
        <f>IF(B22="","",CONCATENATE(AN2,AN3,AN4,IF(SUM(PEDIDOS!N46:N74)=29,"",CONCATENATE(" com ",AN5,AN6,AN7,AN8,AN9,AN10,AN11,AN12,AN13,AN14,AN15,AN16,AN17,AN18,AN19,AN20,AN21,AN22,AN23,AN24,AN25,AN26,AN27,AN28,AN29,AN30,,AN31,AN32,AN33))))</f>
        <v/>
      </c>
      <c r="V22" s="452"/>
      <c r="W22" s="452"/>
      <c r="X22" s="452"/>
      <c r="Y22" s="452"/>
      <c r="Z22" s="452"/>
      <c r="AA22" s="452"/>
      <c r="AB22" s="452"/>
      <c r="AC22" s="452"/>
      <c r="AD22" s="452"/>
      <c r="AE22" s="453" t="str">
        <f>PEDIDOS!E3</f>
        <v/>
      </c>
      <c r="AF22" s="454"/>
      <c r="AG22" s="455"/>
      <c r="AH22" s="456" t="str">
        <f>IF(B22="","",PEDIDOS!AE2)</f>
        <v/>
      </c>
      <c r="AI22" s="457"/>
      <c r="AJ22" s="95"/>
      <c r="AK22" s="95"/>
      <c r="AL22" s="95"/>
      <c r="AM22" s="133"/>
      <c r="AN22" s="430" t="str">
        <f>IF(PEDIDOS!N63=1,"",HLOOKUP("TOILETE",OPCIONAIS!$B$75:$E$79,PEDIDOS!N63,0))</f>
        <v/>
      </c>
      <c r="AO22" s="430"/>
      <c r="AP22" s="430"/>
      <c r="AQ22" s="430"/>
      <c r="AR22" s="430"/>
      <c r="AS22" s="98"/>
      <c r="AT22" s="98"/>
      <c r="AU22" s="98"/>
      <c r="AV22" s="98"/>
      <c r="AW22" s="433" t="s">
        <v>90</v>
      </c>
      <c r="AX22" s="433"/>
      <c r="AY22" s="433"/>
      <c r="AZ22" s="433"/>
      <c r="BA22" s="433"/>
      <c r="BB22" s="434" t="s">
        <v>91</v>
      </c>
      <c r="BC22" s="434"/>
      <c r="BD22" s="434"/>
      <c r="BE22" s="434"/>
      <c r="BF22" s="434"/>
      <c r="BG22" s="434"/>
      <c r="BH22" s="434"/>
      <c r="BI22" s="97"/>
    </row>
    <row r="23" spans="1:61" s="2" customFormat="1" ht="15" customHeight="1" x14ac:dyDescent="0.3">
      <c r="A23" s="93"/>
      <c r="B23" s="187" t="e">
        <f>VLOOKUP(CONCATENATE(PEDIDOS!U11,PEDIDOS!U12,PEDIDOS!U13,PEDIDOS!U14,PEDIDOS!U15,PEDIDOS!U16),CHASSIS!$B:$O,14,0)</f>
        <v>#N/A</v>
      </c>
      <c r="C23" s="187"/>
      <c r="D23" s="187"/>
      <c r="E23" s="187" t="e">
        <f>IF(PEDIDOS!N44&gt;2,"Semi-Urbano",VLOOKUP(CONCATENATE(PEDIDOS!U11,PEDIDOS!U12,PEDIDOS!U13,PEDIDOS!U14,PEDIDOS!U15,PEDIDOS!U16),CHASSIS!$B:$O,14,0))</f>
        <v>#N/A</v>
      </c>
      <c r="F23" s="187"/>
      <c r="G23" s="187"/>
      <c r="H23" s="96"/>
      <c r="I23" s="96"/>
      <c r="J23" s="96"/>
      <c r="K23" s="96"/>
      <c r="L23" s="96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133"/>
      <c r="AN23" s="430" t="str">
        <f>IF(PEDIDOS!N64=1,"",HLOOKUP("TOILETE",OPCIONAIS!$B$75:$E$79,PEDIDOS!N64,0))</f>
        <v/>
      </c>
      <c r="AO23" s="430"/>
      <c r="AP23" s="430"/>
      <c r="AQ23" s="430"/>
      <c r="AR23" s="430"/>
      <c r="AS23" s="98"/>
      <c r="AT23" s="98"/>
      <c r="AU23" s="98"/>
      <c r="AV23" s="98"/>
      <c r="AW23" s="433"/>
      <c r="AX23" s="433"/>
      <c r="AY23" s="433"/>
      <c r="AZ23" s="433"/>
      <c r="BA23" s="433"/>
      <c r="BB23" s="434"/>
      <c r="BC23" s="434"/>
      <c r="BD23" s="434"/>
      <c r="BE23" s="434"/>
      <c r="BF23" s="434"/>
      <c r="BG23" s="434"/>
      <c r="BH23" s="434"/>
      <c r="BI23" s="97"/>
    </row>
    <row r="24" spans="1:61" s="2" customFormat="1" ht="15" customHeight="1" x14ac:dyDescent="0.3">
      <c r="A24" s="93"/>
      <c r="B24" s="128"/>
      <c r="C24" s="128"/>
      <c r="D24" s="128"/>
      <c r="E24" s="128"/>
      <c r="F24" s="128"/>
      <c r="G24" s="128"/>
      <c r="H24" s="96"/>
      <c r="I24" s="96"/>
      <c r="J24" s="96"/>
      <c r="K24" s="96"/>
      <c r="L24" s="96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133"/>
      <c r="AN24" s="430" t="str">
        <f>IF(PEDIDOS!N65=1,"",HLOOKUP("ELETROELETRÔNICOS",OPCIONAIS!$B$81:$E$86,PEDIDOS!N65,0))</f>
        <v/>
      </c>
      <c r="AO24" s="430"/>
      <c r="AP24" s="430"/>
      <c r="AQ24" s="430"/>
      <c r="AR24" s="430"/>
      <c r="AS24" s="98"/>
      <c r="AT24" s="98"/>
      <c r="AU24" s="98"/>
      <c r="AV24" s="98"/>
      <c r="AW24" s="433" t="s">
        <v>92</v>
      </c>
      <c r="AX24" s="433"/>
      <c r="AY24" s="433"/>
      <c r="AZ24" s="433"/>
      <c r="BA24" s="433"/>
      <c r="BB24" s="434" t="s">
        <v>93</v>
      </c>
      <c r="BC24" s="434"/>
      <c r="BD24" s="434"/>
      <c r="BE24" s="434"/>
      <c r="BF24" s="434"/>
      <c r="BG24" s="434"/>
      <c r="BH24" s="434"/>
      <c r="BI24" s="97"/>
    </row>
    <row r="25" spans="1:61" s="2" customFormat="1" ht="16.5" customHeight="1" x14ac:dyDescent="0.3">
      <c r="A25" s="93"/>
      <c r="B25" s="128"/>
      <c r="C25" s="128"/>
      <c r="D25" s="128"/>
      <c r="E25" s="128"/>
      <c r="F25" s="128"/>
      <c r="G25" s="128"/>
      <c r="H25" s="96"/>
      <c r="I25" s="96"/>
      <c r="J25" s="96"/>
      <c r="K25" s="96"/>
      <c r="L25" s="96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133"/>
      <c r="AN25" s="430" t="str">
        <f>IF(PEDIDOS!N66=1,"",HLOOKUP("ELETROELETRÔNICOS",OPCIONAIS!$B$81:$E$86,PEDIDOS!N66,0))</f>
        <v/>
      </c>
      <c r="AO25" s="430"/>
      <c r="AP25" s="430"/>
      <c r="AQ25" s="430"/>
      <c r="AR25" s="430"/>
      <c r="AS25" s="98"/>
      <c r="AT25" s="98"/>
      <c r="AU25" s="98"/>
      <c r="AV25" s="98"/>
      <c r="AW25" s="433"/>
      <c r="AX25" s="433"/>
      <c r="AY25" s="433"/>
      <c r="AZ25" s="433"/>
      <c r="BA25" s="433"/>
      <c r="BB25" s="434"/>
      <c r="BC25" s="434"/>
      <c r="BD25" s="434"/>
      <c r="BE25" s="434"/>
      <c r="BF25" s="434"/>
      <c r="BG25" s="434"/>
      <c r="BH25" s="434"/>
      <c r="BI25" s="97"/>
    </row>
    <row r="26" spans="1:61" s="130" customFormat="1" ht="16.5" customHeight="1" x14ac:dyDescent="0.3">
      <c r="A26" s="128"/>
      <c r="B26" s="128"/>
      <c r="C26" s="128"/>
      <c r="D26" s="128"/>
      <c r="E26" s="128"/>
      <c r="F26" s="128"/>
      <c r="G26" s="128"/>
      <c r="H26" s="129"/>
      <c r="I26" s="129"/>
      <c r="J26" s="129"/>
      <c r="K26" s="129"/>
      <c r="L26" s="129"/>
      <c r="AM26" s="131"/>
      <c r="AN26" s="430" t="str">
        <f>IF(PEDIDOS!N67=1,"",HLOOKUP("ELETROELETRÔNICOS",OPCIONAIS!$B$81:$E$86,PEDIDOS!N67,0))</f>
        <v/>
      </c>
      <c r="AO26" s="430"/>
      <c r="AP26" s="430"/>
      <c r="AQ26" s="430"/>
      <c r="AR26" s="430"/>
      <c r="AW26" s="431" t="str">
        <f>'PERFIS DE VEICULOS'!B10</f>
        <v>R
O
D
O
V
I
Á
R
I
O</v>
      </c>
      <c r="AX26" s="431"/>
      <c r="AY26" s="431"/>
      <c r="AZ26" s="431"/>
      <c r="BA26" s="431"/>
      <c r="BB26" s="432">
        <f>'PERFIS DE VEICULOS'!E12</f>
        <v>0</v>
      </c>
      <c r="BC26" s="432"/>
      <c r="BD26" s="432"/>
      <c r="BE26" s="432"/>
      <c r="BF26" s="432"/>
      <c r="BG26" s="432"/>
      <c r="BH26" s="432"/>
    </row>
    <row r="27" spans="1:61" s="130" customFormat="1" ht="15" customHeight="1" x14ac:dyDescent="0.3">
      <c r="A27" s="128"/>
      <c r="B27" s="128"/>
      <c r="C27" s="128"/>
      <c r="D27" s="128"/>
      <c r="E27" s="128"/>
      <c r="F27" s="128"/>
      <c r="G27" s="128"/>
      <c r="H27" s="129"/>
      <c r="I27" s="129"/>
      <c r="J27" s="129"/>
      <c r="K27" s="129"/>
      <c r="L27" s="129"/>
      <c r="AM27" s="131"/>
      <c r="AN27" s="430" t="str">
        <f>IF(PEDIDOS!N68=1,"",HLOOKUP("ELETROELETRÔNICOS",OPCIONAIS!$B$81:$E$86,PEDIDOS!N68,0))</f>
        <v/>
      </c>
      <c r="AO27" s="430"/>
      <c r="AP27" s="430"/>
      <c r="AQ27" s="430"/>
      <c r="AR27" s="430"/>
      <c r="AW27" s="431"/>
      <c r="AX27" s="431"/>
      <c r="AY27" s="431"/>
      <c r="AZ27" s="431"/>
      <c r="BA27" s="431"/>
      <c r="BB27" s="432"/>
      <c r="BC27" s="432"/>
      <c r="BD27" s="432"/>
      <c r="BE27" s="432"/>
      <c r="BF27" s="432"/>
      <c r="BG27" s="432"/>
      <c r="BH27" s="432"/>
    </row>
    <row r="28" spans="1:61" s="130" customFormat="1" ht="15" customHeight="1" x14ac:dyDescent="0.3">
      <c r="A28" s="128"/>
      <c r="B28" s="128"/>
      <c r="C28" s="128"/>
      <c r="D28" s="128"/>
      <c r="E28" s="128"/>
      <c r="F28" s="128"/>
      <c r="G28" s="128"/>
      <c r="H28" s="129"/>
      <c r="I28" s="129"/>
      <c r="J28" s="129"/>
      <c r="K28" s="129"/>
      <c r="L28" s="129"/>
      <c r="AM28" s="131"/>
      <c r="AN28" s="430" t="str">
        <f>IF(PEDIDOS!N69=1,"",HLOOKUP("ELETROELETRÔNICOS",OPCIONAIS!$B$81:$E$86,PEDIDOS!N69,0))</f>
        <v/>
      </c>
      <c r="AO28" s="430"/>
      <c r="AP28" s="430"/>
      <c r="AQ28" s="430"/>
      <c r="AR28" s="430"/>
      <c r="AW28" s="431">
        <f>'PERFIS DE VEICULOS'!B16</f>
        <v>0</v>
      </c>
      <c r="AX28" s="431"/>
      <c r="AY28" s="431"/>
      <c r="AZ28" s="431"/>
      <c r="BA28" s="431"/>
      <c r="BB28" s="432">
        <f>'PERFIS DE VEICULOS'!E16</f>
        <v>0</v>
      </c>
      <c r="BC28" s="432"/>
      <c r="BD28" s="432"/>
      <c r="BE28" s="432"/>
      <c r="BF28" s="432"/>
      <c r="BG28" s="432"/>
      <c r="BH28" s="432"/>
    </row>
    <row r="29" spans="1:61" s="130" customFormat="1" ht="15" customHeight="1" x14ac:dyDescent="0.3">
      <c r="A29" s="128"/>
      <c r="B29" s="128"/>
      <c r="C29" s="132"/>
      <c r="D29" s="128"/>
      <c r="E29" s="128"/>
      <c r="G29" s="128"/>
      <c r="H29" s="129"/>
      <c r="I29" s="129"/>
      <c r="J29" s="129"/>
      <c r="K29" s="129"/>
      <c r="L29" s="129"/>
      <c r="AM29" s="131"/>
      <c r="AN29" s="430" t="str">
        <f>IF(PEDIDOS!N70=1,"",HLOOKUP("KIT DIGITAL",OPCIONAIS!$B$88:$E$89,PEDIDOS!N70,0))</f>
        <v/>
      </c>
      <c r="AO29" s="430"/>
      <c r="AP29" s="430"/>
      <c r="AQ29" s="430"/>
      <c r="AR29" s="430"/>
      <c r="AW29" s="431"/>
      <c r="AX29" s="431"/>
      <c r="AY29" s="431"/>
      <c r="AZ29" s="431"/>
      <c r="BA29" s="431"/>
      <c r="BB29" s="432"/>
      <c r="BC29" s="432"/>
      <c r="BD29" s="432"/>
      <c r="BE29" s="432"/>
      <c r="BF29" s="432"/>
      <c r="BG29" s="432"/>
      <c r="BH29" s="432"/>
    </row>
    <row r="30" spans="1:61" s="130" customFormat="1" ht="15" customHeight="1" x14ac:dyDescent="0.3">
      <c r="A30" s="128"/>
      <c r="B30" s="128"/>
      <c r="C30" s="132"/>
      <c r="D30" s="128"/>
      <c r="E30" s="128"/>
      <c r="G30" s="128"/>
      <c r="H30" s="129"/>
      <c r="I30" s="129"/>
      <c r="J30" s="129"/>
      <c r="K30" s="129"/>
      <c r="L30" s="129"/>
      <c r="AM30" s="133"/>
      <c r="AN30" s="430" t="str">
        <f>IF(PEDIDOS!N71=1,"",HLOOKUP("VIDROS",OPCIONAIS!$B$108:$E$110,PEDIDOS!N71,0))</f>
        <v/>
      </c>
      <c r="AO30" s="430"/>
      <c r="AP30" s="430"/>
      <c r="AQ30" s="430"/>
      <c r="AR30" s="430"/>
      <c r="AW30" s="431">
        <f>'PERFIS DE VEICULOS'!B18</f>
        <v>0</v>
      </c>
      <c r="AX30" s="431"/>
      <c r="AY30" s="431"/>
      <c r="AZ30" s="431"/>
      <c r="BA30" s="431"/>
      <c r="BB30" s="432">
        <f>'PERFIS DE VEICULOS'!E18</f>
        <v>0</v>
      </c>
      <c r="BC30" s="432"/>
      <c r="BD30" s="432"/>
      <c r="BE30" s="432"/>
      <c r="BF30" s="432"/>
      <c r="BG30" s="432"/>
      <c r="BH30" s="432"/>
    </row>
    <row r="31" spans="1:61" s="130" customFormat="1" ht="15" customHeight="1" x14ac:dyDescent="0.3">
      <c r="A31" s="128"/>
      <c r="B31" s="128"/>
      <c r="C31" s="132"/>
      <c r="D31" s="128"/>
      <c r="E31" s="128"/>
      <c r="G31" s="128"/>
      <c r="H31" s="129"/>
      <c r="I31" s="129"/>
      <c r="J31" s="129"/>
      <c r="K31" s="129"/>
      <c r="L31" s="129"/>
      <c r="AM31" s="133"/>
      <c r="AN31" s="430" t="str">
        <f>IF(PEDIDOS!N72=1,"",HLOOKUP("SEGURANÇA",OPCIONAIS!$B$121:$E$122,PEDIDOS!N72,0))</f>
        <v/>
      </c>
      <c r="AO31" s="430"/>
      <c r="AP31" s="430"/>
      <c r="AQ31" s="430"/>
      <c r="AR31" s="430"/>
      <c r="AW31" s="431"/>
      <c r="AX31" s="431"/>
      <c r="AY31" s="431"/>
      <c r="AZ31" s="431"/>
      <c r="BA31" s="431"/>
      <c r="BB31" s="432"/>
      <c r="BC31" s="432"/>
      <c r="BD31" s="432"/>
      <c r="BE31" s="432"/>
      <c r="BF31" s="432"/>
      <c r="BG31" s="432"/>
      <c r="BH31" s="432"/>
    </row>
    <row r="32" spans="1:61" s="130" customFormat="1" ht="15" customHeight="1" x14ac:dyDescent="0.3">
      <c r="A32" s="128"/>
      <c r="B32" s="128"/>
      <c r="C32" s="132"/>
      <c r="D32" s="128"/>
      <c r="E32" s="128"/>
      <c r="G32" s="128"/>
      <c r="H32" s="129"/>
      <c r="I32" s="129"/>
      <c r="J32" s="129"/>
      <c r="K32" s="129"/>
      <c r="L32" s="129"/>
      <c r="AM32" s="133"/>
      <c r="AN32" s="430" t="str">
        <f>IF(PEDIDOS!N73=1,"",HLOOKUP("climatização",OPCIONAIS!B112:E114,PEDIDOS!N73,0))</f>
        <v/>
      </c>
      <c r="AO32" s="430"/>
      <c r="AP32" s="430"/>
      <c r="AQ32" s="430"/>
      <c r="AR32" s="430"/>
      <c r="AW32" s="431" t="s">
        <v>9</v>
      </c>
      <c r="AX32" s="431"/>
      <c r="AY32" s="431"/>
      <c r="AZ32" s="431"/>
      <c r="BA32" s="431"/>
      <c r="BB32" s="432">
        <f>'PERFIS DE VEICULOS'!E20</f>
        <v>0</v>
      </c>
      <c r="BC32" s="432"/>
      <c r="BD32" s="432"/>
      <c r="BE32" s="432"/>
      <c r="BF32" s="432"/>
      <c r="BG32" s="432"/>
      <c r="BH32" s="432"/>
    </row>
    <row r="33" spans="1:60" s="130" customFormat="1" ht="15" customHeight="1" x14ac:dyDescent="0.3">
      <c r="A33" s="128"/>
      <c r="B33" s="128"/>
      <c r="C33" s="466" t="str">
        <f>IF(PEDIDOS!P6="","",CONCATENATE(IF(Q4="","","- "),PEDIDOS!L4,IF(T4="",""," unidades "),CONCATENATE(VLOOKUP(CONCATENATE(PEDIDOS!U11,PEDIDOS!U12,PEDIDOS!U13,PEDIDOS!U14,PEDIDOS!U15,PEDIDOS!U16),CHASSIS!B:E,4,0)," ",PEDIDOS!P4," ",PEDIDOS!V4," ",PEDIDOS!P6," ",PEDIDOS!V6," ",IF(Q4="","","Ano 2025 "),IF(AN2="","",CONCATENATE(AN2))," ",IF(Q4="","","com")," ",IF(AN3="","",CONCATENATE(AN3,", ")),IF(AN4="","",CONCATENATE(AN4,", "))," ",IF(AN5="","",CONCATENATE(AN5,", ")))))</f>
        <v/>
      </c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6"/>
      <c r="O33" s="466"/>
      <c r="P33" s="466"/>
      <c r="Q33" s="466"/>
      <c r="R33" s="466"/>
      <c r="S33" s="466"/>
      <c r="T33" s="466"/>
      <c r="U33" s="466"/>
      <c r="V33" s="466"/>
      <c r="W33" s="466"/>
      <c r="X33" s="466"/>
      <c r="Y33" s="466"/>
      <c r="Z33" s="466"/>
      <c r="AA33" s="466"/>
      <c r="AB33" s="466"/>
      <c r="AC33" s="466"/>
      <c r="AD33" s="466"/>
      <c r="AE33" s="466"/>
      <c r="AF33" s="466"/>
      <c r="AG33" s="466"/>
      <c r="AH33" s="466"/>
      <c r="AI33" s="466"/>
      <c r="AM33" s="133"/>
      <c r="AN33" s="430" t="str">
        <f>IF(PEDIDOS!N74=1,"",HLOOKUP("câmbio automatizado",OPCIONAIS!B116:E119,PEDIDOS!N74,0))</f>
        <v/>
      </c>
      <c r="AO33" s="430"/>
      <c r="AP33" s="430"/>
      <c r="AQ33" s="430"/>
      <c r="AR33" s="430"/>
      <c r="AW33" s="431"/>
      <c r="AX33" s="431"/>
      <c r="AY33" s="431"/>
      <c r="AZ33" s="431"/>
      <c r="BA33" s="431"/>
      <c r="BB33" s="432"/>
      <c r="BC33" s="432"/>
      <c r="BD33" s="432"/>
      <c r="BE33" s="432"/>
      <c r="BF33" s="432"/>
      <c r="BG33" s="432"/>
      <c r="BH33" s="432"/>
    </row>
    <row r="34" spans="1:60" s="130" customFormat="1" ht="15" customHeight="1" x14ac:dyDescent="0.3">
      <c r="A34" s="128"/>
      <c r="B34" s="128"/>
      <c r="C34" s="466" t="str">
        <f>CONCATENATE(IF(AN6="","",CONCATENATE(AN6,", ")),IF(AN7="","",CONCATENATE(AN7,", ")),IF(AN8="","",CONCATENATE(AN8,", ")),IF(AN9="","",CONCATENATE(AN9,", ")),IF(AN10="","",CONCATENATE(AN10,", ")),IF(AN11="","",CONCATENATE(AN11,", ")))</f>
        <v/>
      </c>
      <c r="D34" s="466"/>
      <c r="E34" s="466"/>
      <c r="F34" s="466"/>
      <c r="G34" s="466"/>
      <c r="H34" s="466"/>
      <c r="I34" s="466"/>
      <c r="J34" s="466"/>
      <c r="K34" s="466"/>
      <c r="L34" s="466"/>
      <c r="M34" s="466"/>
      <c r="N34" s="466"/>
      <c r="O34" s="466"/>
      <c r="P34" s="466"/>
      <c r="Q34" s="466"/>
      <c r="R34" s="466"/>
      <c r="S34" s="466"/>
      <c r="T34" s="466"/>
      <c r="U34" s="466"/>
      <c r="V34" s="466"/>
      <c r="W34" s="466"/>
      <c r="X34" s="466"/>
      <c r="Y34" s="466"/>
      <c r="Z34" s="466"/>
      <c r="AA34" s="466"/>
      <c r="AB34" s="466"/>
      <c r="AC34" s="466"/>
      <c r="AD34" s="466"/>
      <c r="AE34" s="466"/>
      <c r="AF34" s="466"/>
      <c r="AG34" s="466"/>
      <c r="AH34" s="466"/>
      <c r="AI34" s="466"/>
      <c r="AM34" s="133"/>
      <c r="AN34" s="430" t="str">
        <f>IF(PEDIDOS!E3="","",CONCATENATE("Valor Unitário - R$ ",ROUNDUP(PEDIDOS!E3,2)))</f>
        <v/>
      </c>
      <c r="AO34" s="430"/>
      <c r="AP34" s="430"/>
      <c r="AQ34" s="430"/>
      <c r="AR34" s="430"/>
      <c r="AW34" s="431" t="s">
        <v>10</v>
      </c>
      <c r="AX34" s="431"/>
      <c r="AY34" s="431"/>
      <c r="AZ34" s="431"/>
      <c r="BA34" s="431"/>
      <c r="BB34" s="432">
        <f>'PERFIS DE VEICULOS'!E22</f>
        <v>0</v>
      </c>
      <c r="BC34" s="432"/>
      <c r="BD34" s="432"/>
      <c r="BE34" s="432"/>
      <c r="BF34" s="432"/>
      <c r="BG34" s="432"/>
      <c r="BH34" s="432"/>
    </row>
    <row r="35" spans="1:60" s="130" customFormat="1" ht="15" customHeight="1" x14ac:dyDescent="0.3">
      <c r="A35" s="128"/>
      <c r="B35" s="128"/>
      <c r="C35" s="466" t="str">
        <f>CONCATENATE(IF(AN12="","",CONCATENATE(" ",AN12,", ")),IF(AN13="","",CONCATENATE(" ",AN13,", ")),IF(AN14="","",CONCATENATE(" ",AN14,", ")),IF(AN15="","",CONCATENATE(" ",AN15,", ")),IF(AN16="","",CONCATENATE(" ",AN16,", ")))</f>
        <v/>
      </c>
      <c r="D35" s="466"/>
      <c r="E35" s="466"/>
      <c r="F35" s="466"/>
      <c r="G35" s="466"/>
      <c r="H35" s="466"/>
      <c r="I35" s="466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6"/>
      <c r="AA35" s="466"/>
      <c r="AB35" s="466"/>
      <c r="AC35" s="466"/>
      <c r="AD35" s="466"/>
      <c r="AE35" s="466"/>
      <c r="AF35" s="466"/>
      <c r="AG35" s="466"/>
      <c r="AH35" s="466"/>
      <c r="AI35" s="466"/>
      <c r="AM35" s="133"/>
      <c r="AW35" s="431"/>
      <c r="AX35" s="431"/>
      <c r="AY35" s="431"/>
      <c r="AZ35" s="431"/>
      <c r="BA35" s="431"/>
      <c r="BB35" s="432"/>
      <c r="BC35" s="432"/>
      <c r="BD35" s="432"/>
      <c r="BE35" s="432"/>
      <c r="BF35" s="432"/>
      <c r="BG35" s="432"/>
      <c r="BH35" s="432"/>
    </row>
    <row r="36" spans="1:60" s="130" customFormat="1" ht="15" customHeight="1" x14ac:dyDescent="0.3">
      <c r="A36" s="128"/>
      <c r="B36" s="128"/>
      <c r="C36" s="466" t="str">
        <f>CONCATENATE(IF(AN17="","",CONCATENATE(AN17,", ")),IF(AN18="","",CONCATENATE(AN18," ",", ")),IF(AN19="","",CONCATENATE(AN19," ",", ")),IF(AN20="","",CONCATENATE(AN20," ",", ")))</f>
        <v/>
      </c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66"/>
      <c r="R36" s="466"/>
      <c r="S36" s="466"/>
      <c r="T36" s="466"/>
      <c r="U36" s="466"/>
      <c r="V36" s="466"/>
      <c r="W36" s="466"/>
      <c r="X36" s="466"/>
      <c r="Y36" s="466"/>
      <c r="Z36" s="466"/>
      <c r="AA36" s="466"/>
      <c r="AB36" s="466"/>
      <c r="AC36" s="466"/>
      <c r="AD36" s="466"/>
      <c r="AE36" s="466"/>
      <c r="AF36" s="466"/>
      <c r="AG36" s="466"/>
      <c r="AH36" s="466"/>
      <c r="AI36" s="466"/>
      <c r="AM36" s="133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</row>
    <row r="37" spans="1:60" s="130" customFormat="1" ht="15" customHeight="1" x14ac:dyDescent="0.3">
      <c r="A37" s="128"/>
      <c r="B37" s="128"/>
      <c r="C37" s="466" t="str">
        <f>CONCATENATE(IF(AN21="","",CONCATENATE(AN21,", ")),IF(AN22="","",CONCATENATE(AN22,", ")),IF(AN23="","",CONCATENATE(AN23,", ")),IF(AN24="","",CONCATENATE(AN24,", ")),IF(AN25="","",CONCATENATE(AN25,", ")),IF(AN26="","",CONCATENATE(AN26,", ")))</f>
        <v/>
      </c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  <c r="X37" s="466"/>
      <c r="Y37" s="466"/>
      <c r="Z37" s="466"/>
      <c r="AA37" s="466"/>
      <c r="AB37" s="466"/>
      <c r="AC37" s="466"/>
      <c r="AD37" s="466"/>
      <c r="AE37" s="466"/>
      <c r="AF37" s="466"/>
      <c r="AG37" s="466"/>
      <c r="AH37" s="466"/>
      <c r="AI37" s="466"/>
      <c r="AM37" s="133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</row>
    <row r="38" spans="1:60" s="130" customFormat="1" ht="15" customHeight="1" x14ac:dyDescent="0.3">
      <c r="A38" s="128"/>
      <c r="B38" s="128"/>
      <c r="C38" s="466" t="str">
        <f>CONCATENATE(IF(AN27="","",CONCATENATE(AN27,", ")),IF(AN28="","",CONCATENATE(AN28,", ")),IF(AN29="","",CONCATENATE(AN29,", ")),IF(AN30="","",CONCATENATE(AN30,", ")),IF(AN31="","",CONCATENATE(AN31,", ")),IF(AN32="","",CONCATENATE(AN32,", ")),IF(AN33="","",CONCATENATE(AN33,", ")),IF(AN34="","",CONCATENATE(AN34)),IF(Q4="","",". "))</f>
        <v/>
      </c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466"/>
      <c r="AM38" s="133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</row>
    <row r="39" spans="1:60" s="130" customFormat="1" ht="15" customHeight="1" x14ac:dyDescent="0.3">
      <c r="A39" s="128"/>
      <c r="B39" s="128"/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  <c r="P39" s="466"/>
      <c r="Q39" s="466"/>
      <c r="R39" s="466"/>
      <c r="S39" s="466"/>
      <c r="T39" s="466"/>
      <c r="U39" s="466"/>
      <c r="V39" s="466"/>
      <c r="W39" s="466"/>
      <c r="X39" s="466"/>
      <c r="Y39" s="466"/>
      <c r="Z39" s="466"/>
      <c r="AA39" s="466"/>
      <c r="AB39" s="466"/>
      <c r="AC39" s="466"/>
      <c r="AD39" s="466"/>
      <c r="AE39" s="466"/>
      <c r="AF39" s="466"/>
      <c r="AG39" s="466"/>
      <c r="AH39" s="466"/>
      <c r="AI39" s="466"/>
      <c r="AM39" s="133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</row>
    <row r="40" spans="1:60" s="130" customFormat="1" ht="15" customHeight="1" x14ac:dyDescent="0.3">
      <c r="A40" s="128"/>
      <c r="B40" s="128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  <c r="P40" s="466"/>
      <c r="Q40" s="466"/>
      <c r="R40" s="466"/>
      <c r="S40" s="466"/>
      <c r="T40" s="466"/>
      <c r="U40" s="466"/>
      <c r="V40" s="466"/>
      <c r="W40" s="466"/>
      <c r="X40" s="466"/>
      <c r="Y40" s="466"/>
      <c r="Z40" s="466"/>
      <c r="AA40" s="466"/>
      <c r="AB40" s="466"/>
      <c r="AC40" s="466"/>
      <c r="AD40" s="466"/>
      <c r="AE40" s="466"/>
      <c r="AF40" s="466"/>
      <c r="AG40" s="466"/>
      <c r="AH40" s="466"/>
      <c r="AI40" s="466"/>
      <c r="AM40" s="133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</row>
    <row r="41" spans="1:60" s="130" customFormat="1" ht="15" customHeight="1" x14ac:dyDescent="0.3">
      <c r="A41" s="128"/>
      <c r="B41" s="128"/>
      <c r="C41" s="466"/>
      <c r="D41" s="466"/>
      <c r="E41" s="466"/>
      <c r="F41" s="466"/>
      <c r="G41" s="466"/>
      <c r="H41" s="466"/>
      <c r="I41" s="466"/>
      <c r="J41" s="466"/>
      <c r="K41" s="466"/>
      <c r="L41" s="466"/>
      <c r="M41" s="466"/>
      <c r="N41" s="466"/>
      <c r="O41" s="466"/>
      <c r="P41" s="466"/>
      <c r="Q41" s="466"/>
      <c r="R41" s="466"/>
      <c r="S41" s="466"/>
      <c r="T41" s="466"/>
      <c r="U41" s="466"/>
      <c r="V41" s="466"/>
      <c r="W41" s="466"/>
      <c r="X41" s="466"/>
      <c r="Y41" s="466"/>
      <c r="Z41" s="466"/>
      <c r="AA41" s="466"/>
      <c r="AB41" s="466"/>
      <c r="AC41" s="466"/>
      <c r="AD41" s="466"/>
      <c r="AE41" s="466"/>
      <c r="AF41" s="466"/>
      <c r="AG41" s="466"/>
      <c r="AH41" s="466"/>
      <c r="AI41" s="466"/>
      <c r="AM41" s="133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</row>
    <row r="42" spans="1:60" s="130" customFormat="1" ht="15" customHeight="1" x14ac:dyDescent="0.3">
      <c r="A42" s="128"/>
      <c r="B42" s="128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6"/>
      <c r="P42" s="466"/>
      <c r="Q42" s="466"/>
      <c r="R42" s="466"/>
      <c r="S42" s="466"/>
      <c r="T42" s="466"/>
      <c r="U42" s="466"/>
      <c r="V42" s="466"/>
      <c r="W42" s="466"/>
      <c r="X42" s="466"/>
      <c r="Y42" s="466"/>
      <c r="Z42" s="466"/>
      <c r="AA42" s="466"/>
      <c r="AB42" s="466"/>
      <c r="AC42" s="466"/>
      <c r="AD42" s="466"/>
      <c r="AE42" s="466"/>
      <c r="AF42" s="466"/>
      <c r="AG42" s="466"/>
      <c r="AH42" s="466"/>
      <c r="AI42" s="466"/>
      <c r="AM42" s="133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</row>
    <row r="43" spans="1:60" s="130" customFormat="1" ht="15" customHeight="1" x14ac:dyDescent="0.3">
      <c r="A43" s="128"/>
      <c r="B43" s="128"/>
      <c r="C43" s="466"/>
      <c r="D43" s="466"/>
      <c r="E43" s="466"/>
      <c r="F43" s="466"/>
      <c r="G43" s="466"/>
      <c r="H43" s="466"/>
      <c r="I43" s="466"/>
      <c r="J43" s="466"/>
      <c r="K43" s="466"/>
      <c r="L43" s="466"/>
      <c r="M43" s="466"/>
      <c r="N43" s="466"/>
      <c r="O43" s="466"/>
      <c r="P43" s="466"/>
      <c r="Q43" s="466"/>
      <c r="R43" s="466"/>
      <c r="S43" s="466"/>
      <c r="T43" s="466"/>
      <c r="U43" s="466"/>
      <c r="V43" s="466"/>
      <c r="W43" s="466"/>
      <c r="X43" s="466"/>
      <c r="Y43" s="466"/>
      <c r="Z43" s="466"/>
      <c r="AA43" s="466"/>
      <c r="AB43" s="466"/>
      <c r="AC43" s="466"/>
      <c r="AD43" s="466"/>
      <c r="AE43" s="466"/>
      <c r="AF43" s="466"/>
      <c r="AG43" s="173"/>
      <c r="AH43" s="173"/>
      <c r="AI43" s="173"/>
      <c r="AM43" s="133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</row>
    <row r="44" spans="1:60" s="130" customFormat="1" ht="15" customHeight="1" x14ac:dyDescent="0.3">
      <c r="A44" s="128"/>
      <c r="B44" s="128"/>
      <c r="C44" s="465"/>
      <c r="D44" s="465"/>
      <c r="E44" s="465"/>
      <c r="F44" s="465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5"/>
      <c r="AB44" s="465"/>
      <c r="AC44" s="465"/>
      <c r="AD44" s="465"/>
      <c r="AE44" s="465"/>
      <c r="AF44" s="465"/>
      <c r="AM44" s="133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</row>
    <row r="45" spans="1:60" s="130" customFormat="1" ht="15" customHeight="1" x14ac:dyDescent="0.3">
      <c r="A45" s="128"/>
      <c r="B45" s="128"/>
      <c r="C45" s="465"/>
      <c r="D45" s="465"/>
      <c r="E45" s="465"/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5"/>
      <c r="W45" s="465"/>
      <c r="X45" s="465"/>
      <c r="Y45" s="465"/>
      <c r="Z45" s="465"/>
      <c r="AA45" s="465"/>
      <c r="AB45" s="465"/>
      <c r="AC45" s="465"/>
      <c r="AD45" s="465"/>
      <c r="AE45" s="465"/>
      <c r="AF45" s="465"/>
      <c r="AM45" s="133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</row>
    <row r="46" spans="1:60" s="130" customFormat="1" ht="15" customHeight="1" x14ac:dyDescent="0.3">
      <c r="A46" s="128"/>
      <c r="B46" s="128"/>
      <c r="C46" s="132"/>
      <c r="D46" s="128"/>
      <c r="E46" s="128"/>
      <c r="H46" s="129"/>
      <c r="I46" s="129"/>
      <c r="J46" s="129"/>
      <c r="K46" s="129"/>
      <c r="L46" s="129"/>
      <c r="AM46" s="133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</row>
    <row r="47" spans="1:60" s="130" customFormat="1" ht="15" customHeight="1" x14ac:dyDescent="0.3">
      <c r="A47" s="128"/>
      <c r="B47" s="128"/>
      <c r="C47" s="132"/>
      <c r="D47" s="128"/>
      <c r="E47" s="128"/>
      <c r="H47" s="129"/>
      <c r="I47" s="129"/>
      <c r="J47" s="129"/>
      <c r="K47" s="129"/>
      <c r="L47" s="129"/>
      <c r="AM47" s="133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</row>
    <row r="48" spans="1:60" s="130" customFormat="1" ht="15" customHeight="1" x14ac:dyDescent="0.3">
      <c r="A48" s="128"/>
      <c r="B48" s="128"/>
      <c r="C48" s="132"/>
      <c r="D48" s="128"/>
      <c r="E48" s="128"/>
      <c r="H48" s="129"/>
      <c r="I48" s="129"/>
      <c r="J48" s="129"/>
      <c r="K48" s="129"/>
      <c r="L48" s="129"/>
      <c r="AM48" s="133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</row>
    <row r="49" spans="1:60" s="130" customFormat="1" ht="15" customHeight="1" x14ac:dyDescent="0.3">
      <c r="A49" s="128"/>
      <c r="B49" s="128"/>
      <c r="C49" s="132"/>
      <c r="D49" s="128"/>
      <c r="E49" s="128"/>
      <c r="H49" s="129"/>
      <c r="I49" s="129"/>
      <c r="J49" s="129"/>
      <c r="K49" s="129"/>
      <c r="L49" s="129"/>
      <c r="AM49" s="133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</row>
    <row r="50" spans="1:60" s="130" customFormat="1" ht="15" customHeight="1" x14ac:dyDescent="0.3">
      <c r="A50" s="128"/>
      <c r="B50" s="128"/>
      <c r="C50" s="132"/>
      <c r="D50" s="128"/>
      <c r="E50" s="128"/>
      <c r="H50" s="129"/>
      <c r="I50" s="129"/>
      <c r="J50" s="129"/>
      <c r="K50" s="129"/>
      <c r="L50" s="129"/>
      <c r="AM50" s="133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</row>
    <row r="51" spans="1:60" s="130" customFormat="1" ht="15" customHeight="1" x14ac:dyDescent="0.3">
      <c r="A51" s="128"/>
      <c r="B51" s="128"/>
      <c r="C51" s="132"/>
      <c r="D51" s="128"/>
      <c r="E51" s="128"/>
      <c r="H51" s="129"/>
      <c r="I51" s="129"/>
      <c r="J51" s="129"/>
      <c r="K51" s="129"/>
      <c r="L51" s="129"/>
      <c r="AM51" s="133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</row>
    <row r="52" spans="1:60" s="130" customFormat="1" ht="15" customHeight="1" x14ac:dyDescent="0.3">
      <c r="A52" s="128"/>
      <c r="B52" s="128"/>
      <c r="C52" s="132"/>
      <c r="D52" s="128"/>
      <c r="E52" s="128"/>
      <c r="H52" s="129"/>
      <c r="I52" s="129"/>
      <c r="J52" s="129"/>
      <c r="K52" s="129"/>
      <c r="L52" s="129"/>
      <c r="AM52" s="133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</row>
    <row r="53" spans="1:60" s="130" customFormat="1" ht="15" customHeight="1" x14ac:dyDescent="0.3">
      <c r="A53" s="128"/>
      <c r="B53" s="128"/>
      <c r="C53" s="132"/>
      <c r="D53" s="128"/>
      <c r="E53" s="128"/>
      <c r="H53" s="129"/>
      <c r="I53" s="129"/>
      <c r="J53" s="129"/>
      <c r="K53" s="129"/>
      <c r="L53" s="129"/>
      <c r="AM53" s="133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</row>
    <row r="54" spans="1:60" s="130" customFormat="1" ht="15" customHeight="1" x14ac:dyDescent="0.3">
      <c r="A54" s="128"/>
      <c r="B54" s="128"/>
      <c r="C54" s="132"/>
      <c r="D54" s="128"/>
      <c r="E54" s="128"/>
      <c r="H54" s="129"/>
      <c r="I54" s="129"/>
      <c r="J54" s="129"/>
      <c r="K54" s="129"/>
      <c r="L54" s="129"/>
      <c r="AM54" s="133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</row>
    <row r="55" spans="1:60" s="130" customFormat="1" ht="15" customHeight="1" x14ac:dyDescent="0.3">
      <c r="A55" s="128"/>
      <c r="B55" s="128"/>
      <c r="C55" s="132"/>
      <c r="D55" s="128"/>
      <c r="E55" s="128"/>
      <c r="H55" s="129"/>
      <c r="I55" s="129"/>
      <c r="J55" s="129"/>
      <c r="K55" s="129"/>
      <c r="L55" s="129"/>
      <c r="AM55" s="133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</row>
    <row r="56" spans="1:60" s="130" customFormat="1" ht="15" customHeight="1" x14ac:dyDescent="0.3">
      <c r="A56" s="128"/>
      <c r="B56" s="128"/>
      <c r="C56" s="132"/>
      <c r="D56" s="128"/>
      <c r="E56" s="128"/>
      <c r="H56" s="129"/>
      <c r="I56" s="129"/>
      <c r="J56" s="129"/>
      <c r="K56" s="129"/>
      <c r="L56" s="129"/>
      <c r="AM56" s="133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</row>
    <row r="57" spans="1:60" s="130" customFormat="1" ht="15" customHeight="1" x14ac:dyDescent="0.3">
      <c r="A57" s="128"/>
      <c r="B57" s="128"/>
      <c r="C57" s="132"/>
      <c r="D57" s="128"/>
      <c r="E57" s="128"/>
      <c r="H57" s="129"/>
      <c r="I57" s="129"/>
      <c r="J57" s="129"/>
      <c r="K57" s="129"/>
      <c r="L57" s="129"/>
      <c r="AM57" s="133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</row>
    <row r="58" spans="1:60" s="130" customFormat="1" ht="15" customHeight="1" x14ac:dyDescent="0.3">
      <c r="A58" s="128"/>
      <c r="B58" s="128"/>
      <c r="C58" s="132"/>
      <c r="D58" s="128"/>
      <c r="E58" s="128"/>
      <c r="H58" s="129"/>
      <c r="I58" s="129"/>
      <c r="J58" s="129"/>
      <c r="K58" s="129"/>
      <c r="L58" s="129"/>
      <c r="AM58" s="133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</row>
    <row r="59" spans="1:60" s="130" customFormat="1" ht="15" customHeight="1" x14ac:dyDescent="0.3">
      <c r="A59" s="128"/>
      <c r="B59" s="128"/>
      <c r="C59" s="132"/>
      <c r="D59" s="128"/>
      <c r="E59" s="128"/>
      <c r="H59" s="129"/>
      <c r="I59" s="129"/>
      <c r="J59" s="129"/>
      <c r="K59" s="129"/>
      <c r="L59" s="129"/>
      <c r="AM59" s="133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</row>
    <row r="60" spans="1:60" s="130" customFormat="1" ht="15" customHeight="1" x14ac:dyDescent="0.3">
      <c r="A60" s="128"/>
      <c r="B60" s="128"/>
      <c r="C60" s="132"/>
      <c r="D60" s="128"/>
      <c r="E60" s="128"/>
      <c r="H60" s="129"/>
      <c r="I60" s="129"/>
      <c r="J60" s="129"/>
      <c r="K60" s="129"/>
      <c r="L60" s="129"/>
      <c r="AM60" s="133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  <row r="61" spans="1:60" s="130" customFormat="1" ht="15" customHeight="1" x14ac:dyDescent="0.3">
      <c r="A61" s="128"/>
      <c r="B61" s="128"/>
      <c r="C61" s="132"/>
      <c r="D61" s="128"/>
      <c r="E61" s="128"/>
      <c r="H61" s="129"/>
      <c r="I61" s="129"/>
      <c r="J61" s="129"/>
      <c r="K61" s="129"/>
      <c r="L61" s="129"/>
      <c r="AM61" s="133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</row>
    <row r="62" spans="1:60" s="130" customFormat="1" ht="15" customHeight="1" x14ac:dyDescent="0.3">
      <c r="A62" s="128"/>
      <c r="B62" s="128"/>
      <c r="C62" s="132"/>
      <c r="D62" s="128"/>
      <c r="E62" s="128"/>
      <c r="H62" s="129"/>
      <c r="I62" s="129"/>
      <c r="J62" s="129"/>
      <c r="K62" s="129"/>
      <c r="L62" s="129"/>
      <c r="AM62" s="133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</row>
    <row r="63" spans="1:60" ht="15" customHeight="1" x14ac:dyDescent="0.3"/>
    <row r="64" spans="1:60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</sheetData>
  <sheetProtection selectLockedCells="1" selectUnlockedCells="1"/>
  <mergeCells count="95">
    <mergeCell ref="C44:AF44"/>
    <mergeCell ref="C45:AF45"/>
    <mergeCell ref="C33:AI33"/>
    <mergeCell ref="C34:AI34"/>
    <mergeCell ref="C35:AI35"/>
    <mergeCell ref="C36:AI36"/>
    <mergeCell ref="C37:AI37"/>
    <mergeCell ref="C38:AI38"/>
    <mergeCell ref="C39:AI39"/>
    <mergeCell ref="C40:AI40"/>
    <mergeCell ref="C41:AI41"/>
    <mergeCell ref="C42:AI42"/>
    <mergeCell ref="C43:AF43"/>
    <mergeCell ref="P22:R22"/>
    <mergeCell ref="U22:AD22"/>
    <mergeCell ref="AE22:AG22"/>
    <mergeCell ref="AH22:AI22"/>
    <mergeCell ref="B21:D21"/>
    <mergeCell ref="E21:G21"/>
    <mergeCell ref="H21:K21"/>
    <mergeCell ref="L21:M21"/>
    <mergeCell ref="N21:O21"/>
    <mergeCell ref="B22:D22"/>
    <mergeCell ref="E22:G22"/>
    <mergeCell ref="H22:K22"/>
    <mergeCell ref="L22:M22"/>
    <mergeCell ref="N22:O22"/>
    <mergeCell ref="AN2:AR2"/>
    <mergeCell ref="AN3:AR3"/>
    <mergeCell ref="AN4:AR4"/>
    <mergeCell ref="P21:R21"/>
    <mergeCell ref="U21:AD21"/>
    <mergeCell ref="Q4:S5"/>
    <mergeCell ref="T4:AD5"/>
    <mergeCell ref="H2:AC3"/>
    <mergeCell ref="T6:AD6"/>
    <mergeCell ref="O6:S6"/>
    <mergeCell ref="T7:AD7"/>
    <mergeCell ref="O7:S7"/>
    <mergeCell ref="H9:AC17"/>
    <mergeCell ref="AE21:AG21"/>
    <mergeCell ref="AH21:AI21"/>
    <mergeCell ref="AM5:AM6"/>
    <mergeCell ref="AN5:AR5"/>
    <mergeCell ref="AN6:AR6"/>
    <mergeCell ref="AN8:AR8"/>
    <mergeCell ref="BD8:BG13"/>
    <mergeCell ref="AN9:AR9"/>
    <mergeCell ref="AN10:AR10"/>
    <mergeCell ref="AN11:AR11"/>
    <mergeCell ref="AN12:AR12"/>
    <mergeCell ref="AN13:AR13"/>
    <mergeCell ref="BD6:BG7"/>
    <mergeCell ref="AN7:AR7"/>
    <mergeCell ref="AN14:AR14"/>
    <mergeCell ref="BD14:BG15"/>
    <mergeCell ref="AN15:AR15"/>
    <mergeCell ref="AN16:AR16"/>
    <mergeCell ref="AN17:AR17"/>
    <mergeCell ref="AN18:AR18"/>
    <mergeCell ref="AW18:BA19"/>
    <mergeCell ref="BB18:BH19"/>
    <mergeCell ref="AN19:AR19"/>
    <mergeCell ref="AN20:AR20"/>
    <mergeCell ref="AW20:BA21"/>
    <mergeCell ref="BB20:BH21"/>
    <mergeCell ref="AN21:AR21"/>
    <mergeCell ref="AN27:AR27"/>
    <mergeCell ref="AN28:AR28"/>
    <mergeCell ref="AW26:BA27"/>
    <mergeCell ref="BB26:BH27"/>
    <mergeCell ref="AN22:AR22"/>
    <mergeCell ref="AW22:BA23"/>
    <mergeCell ref="BB22:BH23"/>
    <mergeCell ref="AN23:AR23"/>
    <mergeCell ref="AN24:AR24"/>
    <mergeCell ref="AW24:BA25"/>
    <mergeCell ref="BB24:BH25"/>
    <mergeCell ref="AN25:AR25"/>
    <mergeCell ref="B19:F20"/>
    <mergeCell ref="AN29:AR29"/>
    <mergeCell ref="AW28:BA29"/>
    <mergeCell ref="BB28:BH29"/>
    <mergeCell ref="AW34:BA35"/>
    <mergeCell ref="BB34:BH35"/>
    <mergeCell ref="AN30:AR30"/>
    <mergeCell ref="AW30:BA31"/>
    <mergeCell ref="BB30:BH31"/>
    <mergeCell ref="AN31:AR31"/>
    <mergeCell ref="AN32:AR32"/>
    <mergeCell ref="AW32:BA33"/>
    <mergeCell ref="BB32:BH33"/>
    <mergeCell ref="AN33:AR33"/>
    <mergeCell ref="AN34:AR34"/>
    <mergeCell ref="AN26:AR26"/>
  </mergeCells>
  <conditionalFormatting sqref="B22">
    <cfRule type="notContainsBlanks" dxfId="1" priority="1">
      <formula>LEN(TRIM(B22))&gt;0</formula>
    </cfRule>
  </conditionalFormatting>
  <conditionalFormatting sqref="T22">
    <cfRule type="colorScale" priority="3">
      <colorScale>
        <cfvo type="min"/>
        <cfvo type="percentile" val="50"/>
        <cfvo type="max"/>
        <color rgb="FF2121FF"/>
        <color rgb="FF002060"/>
        <color theme="1"/>
      </colorScale>
    </cfRule>
  </conditionalFormatting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7"/>
  <sheetViews>
    <sheetView workbookViewId="0">
      <pane xSplit="3" ySplit="1" topLeftCell="D2" activePane="bottomRight" state="frozen"/>
      <selection pane="topRight" activeCell="F1" sqref="F1"/>
      <selection pane="bottomLeft" activeCell="A2" sqref="A2"/>
      <selection pane="bottomRight" activeCell="F22" sqref="F22"/>
    </sheetView>
  </sheetViews>
  <sheetFormatPr defaultColWidth="15.625" defaultRowHeight="16.5" customHeight="1" x14ac:dyDescent="0.3"/>
  <cols>
    <col min="1" max="2" width="1.375" style="7" customWidth="1"/>
    <col min="3" max="7" width="28.5" style="8" bestFit="1" customWidth="1"/>
    <col min="8" max="8" width="28.5" style="8" customWidth="1"/>
    <col min="9" max="9" width="1.375" style="7" customWidth="1"/>
    <col min="10" max="16384" width="15.625" style="7"/>
  </cols>
  <sheetData>
    <row r="1" spans="2:10" ht="51.75" customHeight="1" x14ac:dyDescent="0.3">
      <c r="B1" s="9"/>
      <c r="C1" s="470" t="s">
        <v>1148</v>
      </c>
      <c r="D1" s="471" t="s">
        <v>1148</v>
      </c>
      <c r="E1" s="471" t="s">
        <v>1148</v>
      </c>
      <c r="F1" s="471" t="s">
        <v>1148</v>
      </c>
      <c r="G1" s="471" t="s">
        <v>1148</v>
      </c>
      <c r="H1" s="471" t="s">
        <v>1148</v>
      </c>
      <c r="I1" s="9"/>
    </row>
    <row r="2" spans="2:10" ht="16.5" customHeight="1" x14ac:dyDescent="0.3">
      <c r="B2" s="9"/>
      <c r="C2" s="472" t="s">
        <v>1191</v>
      </c>
      <c r="D2" s="473" t="s">
        <v>1195</v>
      </c>
      <c r="E2" s="473" t="s">
        <v>1192</v>
      </c>
      <c r="F2" s="473" t="s">
        <v>1193</v>
      </c>
      <c r="G2" s="473" t="s">
        <v>1194</v>
      </c>
      <c r="H2" s="473" t="s">
        <v>1190</v>
      </c>
      <c r="I2" s="9"/>
    </row>
    <row r="3" spans="2:10" ht="16.5" customHeight="1" x14ac:dyDescent="0.3">
      <c r="B3" s="9"/>
      <c r="C3" s="474" t="s">
        <v>1149</v>
      </c>
      <c r="D3" s="475" t="s">
        <v>1155</v>
      </c>
      <c r="E3" s="475" t="s">
        <v>1160</v>
      </c>
      <c r="F3" s="475" t="s">
        <v>1170</v>
      </c>
      <c r="G3" s="475" t="s">
        <v>1180</v>
      </c>
      <c r="H3" s="475" t="s">
        <v>1186</v>
      </c>
      <c r="I3" s="9"/>
    </row>
    <row r="4" spans="2:10" ht="16.5" customHeight="1" x14ac:dyDescent="0.3">
      <c r="B4" s="9"/>
      <c r="C4" s="474" t="s">
        <v>1150</v>
      </c>
      <c r="D4" s="475" t="s">
        <v>1156</v>
      </c>
      <c r="E4" s="475" t="s">
        <v>1161</v>
      </c>
      <c r="F4" s="475" t="s">
        <v>1171</v>
      </c>
      <c r="G4" s="475" t="s">
        <v>1181</v>
      </c>
      <c r="H4" s="475" t="s">
        <v>1187</v>
      </c>
      <c r="I4" s="9"/>
    </row>
    <row r="5" spans="2:10" ht="16.5" customHeight="1" x14ac:dyDescent="0.3">
      <c r="B5" s="9"/>
      <c r="C5" s="474" t="s">
        <v>1151</v>
      </c>
      <c r="D5" s="475" t="s">
        <v>1157</v>
      </c>
      <c r="E5" s="475" t="s">
        <v>1162</v>
      </c>
      <c r="F5" s="475" t="s">
        <v>1172</v>
      </c>
      <c r="G5" s="475" t="s">
        <v>1182</v>
      </c>
      <c r="H5" s="475" t="s">
        <v>1188</v>
      </c>
      <c r="I5" s="9"/>
    </row>
    <row r="6" spans="2:10" ht="16.5" customHeight="1" x14ac:dyDescent="0.3">
      <c r="B6" s="9"/>
      <c r="C6" s="474" t="s">
        <v>1152</v>
      </c>
      <c r="D6" s="475" t="s">
        <v>1158</v>
      </c>
      <c r="E6" s="475" t="s">
        <v>1163</v>
      </c>
      <c r="F6" s="475" t="s">
        <v>1173</v>
      </c>
      <c r="G6" s="475" t="s">
        <v>1183</v>
      </c>
      <c r="I6" s="8"/>
    </row>
    <row r="7" spans="2:10" ht="16.5" customHeight="1" x14ac:dyDescent="0.3">
      <c r="B7" s="9"/>
      <c r="C7" s="474" t="s">
        <v>1153</v>
      </c>
      <c r="D7" s="475" t="s">
        <v>1159</v>
      </c>
      <c r="E7" s="475" t="s">
        <v>1164</v>
      </c>
      <c r="F7" s="475" t="s">
        <v>1174</v>
      </c>
      <c r="G7" s="475" t="s">
        <v>1184</v>
      </c>
      <c r="I7" s="8"/>
    </row>
    <row r="8" spans="2:10" ht="16.5" customHeight="1" x14ac:dyDescent="0.3">
      <c r="B8" s="9"/>
      <c r="C8" s="474" t="s">
        <v>1154</v>
      </c>
      <c r="D8" s="475"/>
      <c r="E8" s="475" t="s">
        <v>1165</v>
      </c>
      <c r="F8" s="475" t="s">
        <v>1175</v>
      </c>
      <c r="G8" s="475" t="s">
        <v>1185</v>
      </c>
      <c r="I8" s="8"/>
    </row>
    <row r="9" spans="2:10" ht="16.5" customHeight="1" x14ac:dyDescent="0.3">
      <c r="B9" s="8"/>
      <c r="E9" s="475" t="s">
        <v>1166</v>
      </c>
      <c r="F9" s="475" t="s">
        <v>1176</v>
      </c>
      <c r="I9" s="8"/>
    </row>
    <row r="10" spans="2:10" ht="16.5" customHeight="1" x14ac:dyDescent="0.3">
      <c r="B10" s="8"/>
      <c r="E10" s="475" t="s">
        <v>1167</v>
      </c>
      <c r="F10" s="475" t="s">
        <v>1177</v>
      </c>
      <c r="I10" s="8"/>
    </row>
    <row r="11" spans="2:10" ht="16.5" customHeight="1" x14ac:dyDescent="0.3">
      <c r="B11" s="8"/>
      <c r="E11" s="475" t="s">
        <v>1168</v>
      </c>
      <c r="F11" s="475" t="s">
        <v>1178</v>
      </c>
      <c r="I11" s="8"/>
    </row>
    <row r="12" spans="2:10" ht="16.5" customHeight="1" x14ac:dyDescent="0.3">
      <c r="B12" s="8"/>
      <c r="E12" s="475" t="s">
        <v>1169</v>
      </c>
      <c r="F12" s="475" t="s">
        <v>1179</v>
      </c>
      <c r="G12" s="476"/>
      <c r="I12" s="8"/>
    </row>
    <row r="13" spans="2:10" ht="16.5" customHeight="1" x14ac:dyDescent="0.3">
      <c r="B13" s="8"/>
      <c r="I13" s="8"/>
      <c r="J13" s="8"/>
    </row>
    <row r="14" spans="2:10" ht="16.5" customHeight="1" x14ac:dyDescent="0.3">
      <c r="B14" s="8"/>
      <c r="I14" s="8"/>
      <c r="J14" s="8"/>
    </row>
    <row r="15" spans="2:10" ht="8.25" customHeight="1" x14ac:dyDescent="0.3">
      <c r="B15" s="8"/>
      <c r="I15" s="8"/>
      <c r="J15" s="8"/>
    </row>
    <row r="16" spans="2:10" ht="16.5" customHeight="1" x14ac:dyDescent="0.3">
      <c r="I16" s="8"/>
      <c r="J16" s="8"/>
    </row>
    <row r="17" spans="9:10" ht="16.5" customHeight="1" x14ac:dyDescent="0.3">
      <c r="I17" s="8"/>
      <c r="J17" s="8"/>
    </row>
  </sheetData>
  <sheetProtection selectLockedCells="1" selectUnlockedCells="1"/>
  <autoFilter ref="C1:C14" xr:uid="{00000000-0009-0000-0000-000003000000}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107"/>
  <sheetViews>
    <sheetView topLeftCell="A79" zoomScale="95" zoomScaleNormal="95" workbookViewId="0">
      <selection activeCell="M100" sqref="M100"/>
    </sheetView>
  </sheetViews>
  <sheetFormatPr defaultRowHeight="16.5" customHeight="1" x14ac:dyDescent="0.3"/>
  <cols>
    <col min="1" max="1" width="1.875" style="10" customWidth="1"/>
    <col min="2" max="2" width="25" style="149" customWidth="1"/>
    <col min="3" max="4" width="25" style="10" customWidth="1"/>
    <col min="5" max="5" width="29.75" style="10" customWidth="1"/>
    <col min="6" max="6" width="30.875" style="10" bestFit="1" customWidth="1"/>
    <col min="7" max="7" width="25" style="10" customWidth="1"/>
    <col min="8" max="8" width="16.25" style="143" customWidth="1"/>
    <col min="9" max="10" width="10" style="176" customWidth="1"/>
    <col min="11" max="12" width="9" style="10"/>
    <col min="13" max="14" width="30.875" style="10" bestFit="1" customWidth="1"/>
    <col min="15" max="15" width="21.875" style="10" bestFit="1" customWidth="1"/>
    <col min="16" max="17" width="9" style="10"/>
    <col min="18" max="18" width="16.75" style="10" customWidth="1"/>
    <col min="19" max="16384" width="9" style="10"/>
  </cols>
  <sheetData>
    <row r="1" spans="2:15" ht="16.5" customHeight="1" x14ac:dyDescent="0.3">
      <c r="E1" s="11"/>
      <c r="F1" s="11"/>
      <c r="G1" s="11"/>
    </row>
    <row r="3" spans="2:15" ht="16.5" customHeight="1" x14ac:dyDescent="0.3">
      <c r="B3" s="150" t="s">
        <v>98</v>
      </c>
      <c r="C3" s="110"/>
      <c r="D3" s="110"/>
      <c r="E3" s="110"/>
      <c r="F3" s="110"/>
      <c r="G3" s="111"/>
    </row>
    <row r="4" spans="2:15" ht="16.5" customHeight="1" x14ac:dyDescent="0.3">
      <c r="B4" s="151" t="s">
        <v>99</v>
      </c>
      <c r="C4" s="12" t="s">
        <v>100</v>
      </c>
      <c r="D4" s="12" t="s">
        <v>800</v>
      </c>
      <c r="E4" s="13" t="s">
        <v>101</v>
      </c>
      <c r="F4" s="14" t="s">
        <v>102</v>
      </c>
      <c r="G4" s="13" t="s">
        <v>103</v>
      </c>
      <c r="H4" s="143" t="s">
        <v>103</v>
      </c>
      <c r="M4" s="102" t="s">
        <v>102</v>
      </c>
      <c r="N4" s="102"/>
      <c r="O4" s="102"/>
    </row>
    <row r="5" spans="2:15" ht="16.5" customHeight="1" x14ac:dyDescent="0.3">
      <c r="B5" s="152" t="s">
        <v>104</v>
      </c>
      <c r="C5" s="15" t="s">
        <v>22</v>
      </c>
      <c r="D5" s="15" t="s">
        <v>801</v>
      </c>
      <c r="E5" s="16" t="s">
        <v>106</v>
      </c>
      <c r="F5" s="14" t="s">
        <v>107</v>
      </c>
      <c r="G5" s="17">
        <v>287583.80549338914</v>
      </c>
      <c r="H5" s="144">
        <f t="shared" ref="H5:H64" si="0">G5*1.05</f>
        <v>301962.99576805864</v>
      </c>
      <c r="I5" s="176">
        <v>1</v>
      </c>
      <c r="M5" s="14" t="s">
        <v>107</v>
      </c>
      <c r="N5" s="14" t="s">
        <v>860</v>
      </c>
      <c r="O5" s="183" t="s">
        <v>711</v>
      </c>
    </row>
    <row r="6" spans="2:15" ht="16.5" customHeight="1" x14ac:dyDescent="0.3">
      <c r="B6" s="152" t="s">
        <v>105</v>
      </c>
      <c r="C6" s="15" t="s">
        <v>22</v>
      </c>
      <c r="D6" s="15" t="s">
        <v>801</v>
      </c>
      <c r="E6" s="16" t="s">
        <v>109</v>
      </c>
      <c r="F6" s="14" t="s">
        <v>110</v>
      </c>
      <c r="G6" s="17">
        <v>300741.22792544513</v>
      </c>
      <c r="H6" s="144">
        <f t="shared" si="0"/>
        <v>315778.2893217174</v>
      </c>
      <c r="I6" s="176">
        <v>1</v>
      </c>
      <c r="M6" s="14" t="s">
        <v>110</v>
      </c>
      <c r="N6" s="14" t="s">
        <v>860</v>
      </c>
      <c r="O6" s="183" t="s">
        <v>711</v>
      </c>
    </row>
    <row r="7" spans="2:15" ht="16.5" customHeight="1" x14ac:dyDescent="0.3">
      <c r="B7" s="152" t="s">
        <v>108</v>
      </c>
      <c r="C7" s="15" t="s">
        <v>22</v>
      </c>
      <c r="D7" s="15" t="s">
        <v>801</v>
      </c>
      <c r="E7" s="16" t="s">
        <v>824</v>
      </c>
      <c r="F7" s="14" t="s">
        <v>825</v>
      </c>
      <c r="G7" s="109">
        <v>374986.72266214079</v>
      </c>
      <c r="H7" s="144">
        <f t="shared" si="0"/>
        <v>393736.05879524787</v>
      </c>
      <c r="M7" s="14" t="s">
        <v>825</v>
      </c>
      <c r="N7" s="14" t="s">
        <v>861</v>
      </c>
      <c r="O7" s="183" t="s">
        <v>879</v>
      </c>
    </row>
    <row r="8" spans="2:15" ht="16.5" customHeight="1" x14ac:dyDescent="0.3">
      <c r="B8" s="152" t="s">
        <v>111</v>
      </c>
      <c r="C8" s="15" t="s">
        <v>22</v>
      </c>
      <c r="D8" s="15" t="s">
        <v>801</v>
      </c>
      <c r="E8" s="16" t="s">
        <v>120</v>
      </c>
      <c r="F8" s="14" t="s">
        <v>115</v>
      </c>
      <c r="G8" s="109">
        <v>394722.86596014822</v>
      </c>
      <c r="H8" s="144">
        <f t="shared" si="0"/>
        <v>414459.00925815565</v>
      </c>
      <c r="I8" s="176">
        <v>1</v>
      </c>
      <c r="M8" s="14" t="s">
        <v>115</v>
      </c>
      <c r="N8" s="14" t="s">
        <v>860</v>
      </c>
      <c r="O8" s="183" t="s">
        <v>735</v>
      </c>
    </row>
    <row r="9" spans="2:15" ht="16.5" customHeight="1" x14ac:dyDescent="0.3">
      <c r="B9" s="152" t="s">
        <v>113</v>
      </c>
      <c r="C9" s="15" t="s">
        <v>22</v>
      </c>
      <c r="D9" s="15" t="s">
        <v>802</v>
      </c>
      <c r="E9" s="99" t="s">
        <v>716</v>
      </c>
      <c r="F9" s="14" t="s">
        <v>719</v>
      </c>
      <c r="G9" s="17">
        <v>400159.93609405792</v>
      </c>
      <c r="H9" s="144">
        <f t="shared" si="0"/>
        <v>420167.93289876083</v>
      </c>
      <c r="J9" s="176">
        <v>1</v>
      </c>
      <c r="M9" s="14" t="s">
        <v>719</v>
      </c>
      <c r="N9" s="14" t="s">
        <v>862</v>
      </c>
      <c r="O9" s="184" t="s">
        <v>1041</v>
      </c>
    </row>
    <row r="10" spans="2:15" ht="16.5" customHeight="1" x14ac:dyDescent="0.3">
      <c r="B10" s="152" t="s">
        <v>702</v>
      </c>
      <c r="C10" s="15" t="s">
        <v>22</v>
      </c>
      <c r="D10" s="15" t="s">
        <v>802</v>
      </c>
      <c r="E10" s="99" t="s">
        <v>701</v>
      </c>
      <c r="F10" s="108" t="s">
        <v>706</v>
      </c>
      <c r="G10" s="106">
        <v>515620.35987469868</v>
      </c>
      <c r="H10" s="144">
        <f t="shared" si="0"/>
        <v>541401.3778684336</v>
      </c>
      <c r="J10" s="176">
        <v>1</v>
      </c>
      <c r="M10" s="108" t="s">
        <v>706</v>
      </c>
      <c r="N10" s="108" t="s">
        <v>863</v>
      </c>
      <c r="O10" s="184" t="s">
        <v>6</v>
      </c>
    </row>
    <row r="11" spans="2:15" ht="16.5" customHeight="1" x14ac:dyDescent="0.3">
      <c r="B11" s="153"/>
      <c r="C11" s="19"/>
      <c r="D11" s="19"/>
      <c r="E11" s="20"/>
      <c r="F11" s="20"/>
      <c r="G11" s="148"/>
      <c r="H11" s="144">
        <f t="shared" si="0"/>
        <v>0</v>
      </c>
    </row>
    <row r="12" spans="2:15" ht="16.5" customHeight="1" x14ac:dyDescent="0.3">
      <c r="H12" s="144">
        <f t="shared" si="0"/>
        <v>0</v>
      </c>
    </row>
    <row r="13" spans="2:15" ht="16.5" customHeight="1" x14ac:dyDescent="0.3">
      <c r="B13" s="150" t="s">
        <v>116</v>
      </c>
      <c r="C13" s="114"/>
      <c r="D13" s="114"/>
      <c r="E13" s="114"/>
      <c r="F13" s="114"/>
      <c r="G13" s="115"/>
      <c r="H13" s="144">
        <f t="shared" si="0"/>
        <v>0</v>
      </c>
    </row>
    <row r="14" spans="2:15" ht="16.5" customHeight="1" x14ac:dyDescent="0.3">
      <c r="B14" s="154" t="s">
        <v>99</v>
      </c>
      <c r="C14" s="100" t="s">
        <v>100</v>
      </c>
      <c r="D14" s="100"/>
      <c r="E14" s="101" t="s">
        <v>117</v>
      </c>
      <c r="F14" s="102" t="s">
        <v>102</v>
      </c>
      <c r="G14" s="13" t="s">
        <v>103</v>
      </c>
      <c r="H14" s="144" t="e">
        <f t="shared" si="0"/>
        <v>#VALUE!</v>
      </c>
      <c r="M14" s="102" t="s">
        <v>102</v>
      </c>
      <c r="N14" s="102"/>
      <c r="O14" s="102"/>
    </row>
    <row r="15" spans="2:15" ht="16.5" customHeight="1" x14ac:dyDescent="0.3">
      <c r="B15" s="155" t="s">
        <v>118</v>
      </c>
      <c r="C15" s="103" t="s">
        <v>23</v>
      </c>
      <c r="D15" s="15" t="s">
        <v>801</v>
      </c>
      <c r="E15" s="104" t="s">
        <v>809</v>
      </c>
      <c r="F15" s="105" t="s">
        <v>810</v>
      </c>
      <c r="G15" s="106">
        <v>212398.49506562663</v>
      </c>
      <c r="H15" s="144">
        <f t="shared" si="0"/>
        <v>223018.41981890798</v>
      </c>
      <c r="I15" s="176">
        <v>1</v>
      </c>
      <c r="M15" s="105" t="s">
        <v>810</v>
      </c>
      <c r="N15" s="105" t="s">
        <v>864</v>
      </c>
      <c r="O15" s="183" t="s">
        <v>711</v>
      </c>
    </row>
    <row r="16" spans="2:15" ht="16.5" customHeight="1" x14ac:dyDescent="0.3">
      <c r="B16" s="155" t="s">
        <v>119</v>
      </c>
      <c r="C16" s="103" t="s">
        <v>23</v>
      </c>
      <c r="D16" s="15" t="s">
        <v>801</v>
      </c>
      <c r="E16" s="104" t="s">
        <v>162</v>
      </c>
      <c r="F16" s="105" t="s">
        <v>811</v>
      </c>
      <c r="G16" s="106">
        <v>307319.94299999997</v>
      </c>
      <c r="H16" s="144">
        <f t="shared" si="0"/>
        <v>322685.94014999998</v>
      </c>
      <c r="M16" s="105" t="s">
        <v>811</v>
      </c>
      <c r="N16" s="105" t="s">
        <v>864</v>
      </c>
      <c r="O16" s="183" t="s">
        <v>879</v>
      </c>
    </row>
    <row r="17" spans="2:15" ht="16.5" customHeight="1" x14ac:dyDescent="0.3">
      <c r="B17" s="155" t="s">
        <v>700</v>
      </c>
      <c r="C17" s="103" t="s">
        <v>23</v>
      </c>
      <c r="D17" s="15" t="s">
        <v>801</v>
      </c>
      <c r="E17" s="104" t="s">
        <v>120</v>
      </c>
      <c r="F17" s="105" t="s">
        <v>813</v>
      </c>
      <c r="G17" s="106">
        <v>402241.38321731961</v>
      </c>
      <c r="H17" s="144">
        <f t="shared" si="0"/>
        <v>422353.45237818564</v>
      </c>
      <c r="I17" s="176">
        <v>1</v>
      </c>
      <c r="M17" s="105" t="s">
        <v>813</v>
      </c>
      <c r="N17" s="105" t="s">
        <v>864</v>
      </c>
      <c r="O17" s="183" t="s">
        <v>735</v>
      </c>
    </row>
    <row r="18" spans="2:15" ht="16.5" customHeight="1" x14ac:dyDescent="0.3">
      <c r="B18" s="155" t="s">
        <v>812</v>
      </c>
      <c r="C18" s="103" t="s">
        <v>23</v>
      </c>
      <c r="D18" s="15" t="s">
        <v>802</v>
      </c>
      <c r="E18" s="107" t="s">
        <v>701</v>
      </c>
      <c r="F18" s="105" t="s">
        <v>814</v>
      </c>
      <c r="G18" s="106">
        <v>526505.74919609621</v>
      </c>
      <c r="H18" s="144">
        <f t="shared" si="0"/>
        <v>552831.036655901</v>
      </c>
      <c r="J18" s="176">
        <v>1</v>
      </c>
      <c r="M18" s="105" t="s">
        <v>1067</v>
      </c>
      <c r="N18" s="105" t="s">
        <v>864</v>
      </c>
      <c r="O18" s="184" t="s">
        <v>6</v>
      </c>
    </row>
    <row r="19" spans="2:15" ht="16.5" customHeight="1" x14ac:dyDescent="0.3">
      <c r="B19" s="153"/>
      <c r="C19" s="19"/>
      <c r="D19" s="19"/>
      <c r="E19" s="20"/>
      <c r="F19" s="20"/>
      <c r="G19" s="20"/>
      <c r="H19" s="144">
        <f t="shared" si="0"/>
        <v>0</v>
      </c>
    </row>
    <row r="20" spans="2:15" ht="16.5" customHeight="1" x14ac:dyDescent="0.3">
      <c r="H20" s="144">
        <f t="shared" si="0"/>
        <v>0</v>
      </c>
    </row>
    <row r="21" spans="2:15" ht="16.5" customHeight="1" x14ac:dyDescent="0.3">
      <c r="B21" s="156" t="s">
        <v>121</v>
      </c>
      <c r="C21" s="112"/>
      <c r="D21" s="112"/>
      <c r="E21" s="112"/>
      <c r="F21" s="112"/>
      <c r="G21" s="113"/>
      <c r="H21" s="144">
        <f t="shared" si="0"/>
        <v>0</v>
      </c>
    </row>
    <row r="22" spans="2:15" ht="16.5" customHeight="1" x14ac:dyDescent="0.3">
      <c r="B22" s="157" t="s">
        <v>99</v>
      </c>
      <c r="C22" s="21" t="s">
        <v>100</v>
      </c>
      <c r="D22" s="21"/>
      <c r="E22" s="13" t="s">
        <v>117</v>
      </c>
      <c r="F22" s="14" t="s">
        <v>102</v>
      </c>
      <c r="G22" s="13" t="s">
        <v>103</v>
      </c>
      <c r="H22" s="144" t="e">
        <f t="shared" si="0"/>
        <v>#VALUE!</v>
      </c>
      <c r="M22" s="14" t="s">
        <v>102</v>
      </c>
      <c r="N22" s="14"/>
      <c r="O22" s="102"/>
    </row>
    <row r="23" spans="2:15" ht="16.5" customHeight="1" x14ac:dyDescent="0.3">
      <c r="B23" s="152" t="s">
        <v>122</v>
      </c>
      <c r="C23" s="15" t="s">
        <v>666</v>
      </c>
      <c r="D23" s="15" t="s">
        <v>801</v>
      </c>
      <c r="E23" s="16" t="s">
        <v>106</v>
      </c>
      <c r="F23" s="18" t="s">
        <v>781</v>
      </c>
      <c r="G23" s="17">
        <v>253750.41580089598</v>
      </c>
      <c r="H23" s="144">
        <f t="shared" si="0"/>
        <v>266437.93659094081</v>
      </c>
      <c r="I23" s="176">
        <v>1</v>
      </c>
      <c r="M23" s="18" t="s">
        <v>865</v>
      </c>
      <c r="N23" s="18" t="s">
        <v>1042</v>
      </c>
      <c r="O23" s="183" t="s">
        <v>711</v>
      </c>
    </row>
    <row r="24" spans="2:15" ht="16.5" customHeight="1" x14ac:dyDescent="0.3">
      <c r="B24" s="152" t="s">
        <v>123</v>
      </c>
      <c r="C24" s="15" t="s">
        <v>666</v>
      </c>
      <c r="D24" s="15" t="s">
        <v>801</v>
      </c>
      <c r="E24" s="16" t="s">
        <v>823</v>
      </c>
      <c r="F24" s="14" t="s">
        <v>822</v>
      </c>
      <c r="G24" s="17">
        <v>357130.21143554727</v>
      </c>
      <c r="H24" s="144">
        <f t="shared" si="0"/>
        <v>374986.72200732463</v>
      </c>
      <c r="I24" s="176">
        <v>1</v>
      </c>
      <c r="M24" s="14" t="s">
        <v>1057</v>
      </c>
      <c r="N24" s="18" t="s">
        <v>1043</v>
      </c>
      <c r="O24" s="183" t="s">
        <v>879</v>
      </c>
    </row>
    <row r="25" spans="2:15" ht="16.5" customHeight="1" x14ac:dyDescent="0.3">
      <c r="B25" s="152" t="s">
        <v>819</v>
      </c>
      <c r="C25" s="15" t="s">
        <v>666</v>
      </c>
      <c r="D25" s="15" t="s">
        <v>801</v>
      </c>
      <c r="E25" s="16" t="s">
        <v>791</v>
      </c>
      <c r="F25" s="14" t="s">
        <v>782</v>
      </c>
      <c r="G25" s="17">
        <v>375926.53835320764</v>
      </c>
      <c r="H25" s="144">
        <f t="shared" si="0"/>
        <v>394722.86527086806</v>
      </c>
      <c r="I25" s="176">
        <v>1</v>
      </c>
      <c r="M25" s="14" t="s">
        <v>866</v>
      </c>
      <c r="N25" s="18" t="s">
        <v>1043</v>
      </c>
      <c r="O25" s="183" t="s">
        <v>735</v>
      </c>
    </row>
    <row r="26" spans="2:15" ht="16.5" customHeight="1" x14ac:dyDescent="0.3">
      <c r="B26" s="152" t="s">
        <v>820</v>
      </c>
      <c r="C26" s="15" t="s">
        <v>666</v>
      </c>
      <c r="D26" s="15" t="s">
        <v>801</v>
      </c>
      <c r="E26" s="16" t="s">
        <v>120</v>
      </c>
      <c r="F26" s="18" t="s">
        <v>783</v>
      </c>
      <c r="G26" s="17">
        <v>430180.35154857003</v>
      </c>
      <c r="H26" s="144">
        <f t="shared" si="0"/>
        <v>451689.36912599858</v>
      </c>
      <c r="I26" s="176">
        <v>1</v>
      </c>
      <c r="M26" s="18" t="s">
        <v>867</v>
      </c>
      <c r="N26" s="18" t="s">
        <v>1044</v>
      </c>
      <c r="O26" s="183" t="s">
        <v>735</v>
      </c>
    </row>
    <row r="27" spans="2:15" ht="16.5" customHeight="1" x14ac:dyDescent="0.3">
      <c r="B27" s="152" t="s">
        <v>821</v>
      </c>
      <c r="C27" s="15" t="s">
        <v>666</v>
      </c>
      <c r="D27" s="15" t="s">
        <v>801</v>
      </c>
      <c r="E27" s="16" t="s">
        <v>120</v>
      </c>
      <c r="F27" s="14" t="s">
        <v>784</v>
      </c>
      <c r="G27" s="17">
        <v>469652.63263034279</v>
      </c>
      <c r="H27" s="144">
        <f t="shared" si="0"/>
        <v>493135.26426185993</v>
      </c>
      <c r="I27" s="176">
        <v>1</v>
      </c>
      <c r="M27" s="14" t="s">
        <v>868</v>
      </c>
      <c r="N27" s="18" t="s">
        <v>1045</v>
      </c>
      <c r="O27" s="183" t="s">
        <v>735</v>
      </c>
    </row>
    <row r="28" spans="2:15" ht="16.5" customHeight="1" x14ac:dyDescent="0.3">
      <c r="B28" s="152" t="s">
        <v>124</v>
      </c>
      <c r="C28" s="15" t="s">
        <v>666</v>
      </c>
      <c r="D28" s="15" t="s">
        <v>801</v>
      </c>
      <c r="E28" s="16" t="s">
        <v>125</v>
      </c>
      <c r="F28" s="14" t="s">
        <v>785</v>
      </c>
      <c r="G28" s="17">
        <v>496223.03503762762</v>
      </c>
      <c r="H28" s="144">
        <f t="shared" si="0"/>
        <v>521034.18678950903</v>
      </c>
      <c r="I28" s="176">
        <v>1</v>
      </c>
      <c r="M28" s="14" t="s">
        <v>869</v>
      </c>
      <c r="N28" s="18" t="s">
        <v>1046</v>
      </c>
      <c r="O28" s="183" t="s">
        <v>151</v>
      </c>
    </row>
    <row r="29" spans="2:15" ht="16.5" customHeight="1" x14ac:dyDescent="0.3">
      <c r="B29" s="152" t="s">
        <v>126</v>
      </c>
      <c r="C29" s="15" t="s">
        <v>666</v>
      </c>
      <c r="D29" s="15" t="s">
        <v>801</v>
      </c>
      <c r="E29" s="16" t="s">
        <v>127</v>
      </c>
      <c r="F29" s="18" t="s">
        <v>786</v>
      </c>
      <c r="G29" s="17">
        <v>528764.27241397719</v>
      </c>
      <c r="H29" s="144">
        <f t="shared" si="0"/>
        <v>555202.48603467608</v>
      </c>
      <c r="I29" s="176">
        <v>1</v>
      </c>
      <c r="M29" s="18" t="s">
        <v>870</v>
      </c>
      <c r="N29" s="18" t="s">
        <v>1047</v>
      </c>
      <c r="O29" s="183" t="s">
        <v>151</v>
      </c>
    </row>
    <row r="30" spans="2:15" ht="16.5" customHeight="1" x14ac:dyDescent="0.3">
      <c r="B30" s="152" t="s">
        <v>128</v>
      </c>
      <c r="C30" s="15" t="s">
        <v>666</v>
      </c>
      <c r="D30" s="15" t="s">
        <v>801</v>
      </c>
      <c r="E30" s="16" t="s">
        <v>129</v>
      </c>
      <c r="F30" s="18" t="s">
        <v>787</v>
      </c>
      <c r="G30" s="17">
        <v>857481.08323722053</v>
      </c>
      <c r="H30" s="144">
        <f t="shared" si="0"/>
        <v>900355.13739908161</v>
      </c>
      <c r="I30" s="176">
        <v>1</v>
      </c>
      <c r="M30" s="18" t="s">
        <v>871</v>
      </c>
      <c r="N30" s="18" t="s">
        <v>1048</v>
      </c>
      <c r="O30" s="183" t="s">
        <v>175</v>
      </c>
    </row>
    <row r="31" spans="2:15" ht="16.5" customHeight="1" x14ac:dyDescent="0.3">
      <c r="B31" s="152" t="s">
        <v>130</v>
      </c>
      <c r="C31" s="15" t="s">
        <v>666</v>
      </c>
      <c r="D31" s="15" t="s">
        <v>801</v>
      </c>
      <c r="E31" s="16" t="s">
        <v>131</v>
      </c>
      <c r="F31" s="14" t="s">
        <v>788</v>
      </c>
      <c r="G31" s="17">
        <v>872859.89046762441</v>
      </c>
      <c r="H31" s="144">
        <f t="shared" si="0"/>
        <v>916502.88499100565</v>
      </c>
      <c r="I31" s="176">
        <v>1</v>
      </c>
      <c r="M31" s="14" t="s">
        <v>872</v>
      </c>
      <c r="N31" s="18" t="s">
        <v>1049</v>
      </c>
      <c r="O31" s="183" t="s">
        <v>175</v>
      </c>
    </row>
    <row r="32" spans="2:15" ht="16.5" customHeight="1" x14ac:dyDescent="0.3">
      <c r="B32" s="152" t="s">
        <v>132</v>
      </c>
      <c r="C32" s="15" t="s">
        <v>666</v>
      </c>
      <c r="D32" s="15" t="s">
        <v>801</v>
      </c>
      <c r="E32" s="16" t="s">
        <v>133</v>
      </c>
      <c r="F32" s="18" t="s">
        <v>789</v>
      </c>
      <c r="G32" s="17">
        <v>912551.07316920743</v>
      </c>
      <c r="H32" s="144">
        <f t="shared" si="0"/>
        <v>958178.62682766782</v>
      </c>
      <c r="I32" s="176">
        <v>1</v>
      </c>
      <c r="M32" s="18" t="s">
        <v>873</v>
      </c>
      <c r="N32" s="18" t="s">
        <v>1050</v>
      </c>
      <c r="O32" s="183" t="s">
        <v>194</v>
      </c>
    </row>
    <row r="33" spans="2:15" ht="16.5" customHeight="1" x14ac:dyDescent="0.3">
      <c r="B33" s="152" t="s">
        <v>134</v>
      </c>
      <c r="C33" s="15" t="s">
        <v>666</v>
      </c>
      <c r="D33" s="15" t="s">
        <v>801</v>
      </c>
      <c r="E33" s="16" t="s">
        <v>135</v>
      </c>
      <c r="F33" s="14" t="s">
        <v>790</v>
      </c>
      <c r="G33" s="17">
        <v>927929.89418521605</v>
      </c>
      <c r="H33" s="144">
        <f t="shared" si="0"/>
        <v>974326.38889447693</v>
      </c>
      <c r="I33" s="176">
        <v>1</v>
      </c>
      <c r="M33" s="14" t="s">
        <v>874</v>
      </c>
      <c r="N33" s="18" t="s">
        <v>1051</v>
      </c>
      <c r="O33" s="183" t="s">
        <v>194</v>
      </c>
    </row>
    <row r="34" spans="2:15" ht="16.5" customHeight="1" x14ac:dyDescent="0.3">
      <c r="B34" s="152" t="s">
        <v>136</v>
      </c>
      <c r="C34" s="15" t="s">
        <v>666</v>
      </c>
      <c r="D34" s="15" t="s">
        <v>802</v>
      </c>
      <c r="E34" s="99" t="s">
        <v>717</v>
      </c>
      <c r="F34" s="18" t="s">
        <v>826</v>
      </c>
      <c r="G34" s="17">
        <v>424349.56453943026</v>
      </c>
      <c r="H34" s="144">
        <f t="shared" si="0"/>
        <v>445567.04276640178</v>
      </c>
      <c r="J34" s="176">
        <v>1</v>
      </c>
      <c r="M34" s="18" t="s">
        <v>1058</v>
      </c>
      <c r="N34" s="18" t="s">
        <v>1042</v>
      </c>
      <c r="O34" s="184" t="s">
        <v>1041</v>
      </c>
    </row>
    <row r="35" spans="2:15" ht="16.5" customHeight="1" x14ac:dyDescent="0.3">
      <c r="B35" s="152" t="s">
        <v>138</v>
      </c>
      <c r="C35" s="15" t="s">
        <v>666</v>
      </c>
      <c r="D35" s="15" t="s">
        <v>802</v>
      </c>
      <c r="E35" s="99" t="s">
        <v>137</v>
      </c>
      <c r="F35" s="14" t="s">
        <v>792</v>
      </c>
      <c r="G35" s="17">
        <v>555501.48064024944</v>
      </c>
      <c r="H35" s="144">
        <f t="shared" si="0"/>
        <v>583276.55467226193</v>
      </c>
      <c r="J35" s="176">
        <v>1</v>
      </c>
      <c r="M35" s="14" t="s">
        <v>1059</v>
      </c>
      <c r="N35" s="18" t="s">
        <v>1044</v>
      </c>
      <c r="O35" s="184" t="s">
        <v>6</v>
      </c>
    </row>
    <row r="36" spans="2:15" ht="16.5" customHeight="1" x14ac:dyDescent="0.3">
      <c r="B36" s="152" t="s">
        <v>139</v>
      </c>
      <c r="C36" s="15" t="s">
        <v>666</v>
      </c>
      <c r="D36" s="15" t="s">
        <v>802</v>
      </c>
      <c r="E36" s="99" t="s">
        <v>137</v>
      </c>
      <c r="F36" s="14" t="s">
        <v>793</v>
      </c>
      <c r="G36" s="17">
        <v>606472.92752926936</v>
      </c>
      <c r="H36" s="144">
        <f t="shared" si="0"/>
        <v>636796.57390573283</v>
      </c>
      <c r="J36" s="176">
        <v>1</v>
      </c>
      <c r="M36" s="14" t="s">
        <v>1060</v>
      </c>
      <c r="N36" s="18" t="s">
        <v>1045</v>
      </c>
      <c r="O36" s="184" t="s">
        <v>6</v>
      </c>
    </row>
    <row r="37" spans="2:15" ht="16.5" customHeight="1" x14ac:dyDescent="0.3">
      <c r="B37" s="152" t="s">
        <v>141</v>
      </c>
      <c r="C37" s="15" t="s">
        <v>666</v>
      </c>
      <c r="D37" s="15" t="s">
        <v>802</v>
      </c>
      <c r="E37" s="99" t="s">
        <v>1111</v>
      </c>
      <c r="F37" s="14" t="s">
        <v>1112</v>
      </c>
      <c r="G37" s="17">
        <v>635763.82799999998</v>
      </c>
      <c r="H37" s="144">
        <f t="shared" si="0"/>
        <v>667552.01939999999</v>
      </c>
      <c r="J37" s="176">
        <v>1</v>
      </c>
      <c r="M37" s="14" t="s">
        <v>1131</v>
      </c>
      <c r="N37" s="18" t="s">
        <v>1046</v>
      </c>
      <c r="O37" s="184" t="s">
        <v>6</v>
      </c>
    </row>
    <row r="38" spans="2:15" ht="16.5" customHeight="1" x14ac:dyDescent="0.3">
      <c r="B38" s="152" t="s">
        <v>143</v>
      </c>
      <c r="C38" s="15" t="s">
        <v>666</v>
      </c>
      <c r="D38" s="15" t="s">
        <v>802</v>
      </c>
      <c r="E38" s="99" t="s">
        <v>142</v>
      </c>
      <c r="F38" s="14" t="s">
        <v>794</v>
      </c>
      <c r="G38" s="17">
        <v>665055.98586518178</v>
      </c>
      <c r="H38" s="144">
        <f t="shared" si="0"/>
        <v>698308.78515844094</v>
      </c>
      <c r="J38" s="176">
        <v>1</v>
      </c>
      <c r="M38" s="14" t="s">
        <v>875</v>
      </c>
      <c r="N38" s="18" t="s">
        <v>1052</v>
      </c>
      <c r="O38" s="184" t="s">
        <v>1035</v>
      </c>
    </row>
    <row r="39" spans="2:15" ht="16.5" customHeight="1" x14ac:dyDescent="0.3">
      <c r="B39" s="152" t="s">
        <v>144</v>
      </c>
      <c r="C39" s="15" t="s">
        <v>666</v>
      </c>
      <c r="D39" s="15" t="s">
        <v>802</v>
      </c>
      <c r="E39" s="99" t="s">
        <v>156</v>
      </c>
      <c r="F39" s="18" t="s">
        <v>795</v>
      </c>
      <c r="G39" s="17">
        <v>834960.80882858171</v>
      </c>
      <c r="H39" s="144">
        <f t="shared" si="0"/>
        <v>876708.84927001083</v>
      </c>
      <c r="J39" s="176">
        <v>1</v>
      </c>
      <c r="M39" s="18" t="s">
        <v>876</v>
      </c>
      <c r="N39" s="18" t="s">
        <v>1053</v>
      </c>
      <c r="O39" s="184" t="s">
        <v>1036</v>
      </c>
    </row>
    <row r="40" spans="2:15" ht="16.5" customHeight="1" x14ac:dyDescent="0.3">
      <c r="B40" s="152" t="s">
        <v>146</v>
      </c>
      <c r="C40" s="15" t="s">
        <v>666</v>
      </c>
      <c r="D40" s="15" t="s">
        <v>802</v>
      </c>
      <c r="E40" s="99" t="s">
        <v>145</v>
      </c>
      <c r="F40" s="18" t="s">
        <v>796</v>
      </c>
      <c r="G40" s="17">
        <v>927194.84573328111</v>
      </c>
      <c r="H40" s="144">
        <f t="shared" si="0"/>
        <v>973554.58801994519</v>
      </c>
      <c r="J40" s="176">
        <v>1</v>
      </c>
      <c r="M40" s="18" t="s">
        <v>877</v>
      </c>
      <c r="N40" s="18" t="s">
        <v>1054</v>
      </c>
      <c r="O40" s="184" t="s">
        <v>1037</v>
      </c>
    </row>
    <row r="41" spans="2:15" ht="16.5" customHeight="1" x14ac:dyDescent="0.3">
      <c r="B41" s="152" t="s">
        <v>707</v>
      </c>
      <c r="C41" s="15" t="s">
        <v>666</v>
      </c>
      <c r="D41" s="15" t="s">
        <v>802</v>
      </c>
      <c r="E41" s="99" t="s">
        <v>145</v>
      </c>
      <c r="F41" s="18" t="s">
        <v>797</v>
      </c>
      <c r="G41" s="17">
        <v>1055837.0648953968</v>
      </c>
      <c r="H41" s="144">
        <f t="shared" si="0"/>
        <v>1108628.9181401667</v>
      </c>
      <c r="J41" s="176">
        <v>1</v>
      </c>
      <c r="M41" s="18" t="s">
        <v>877</v>
      </c>
      <c r="N41" s="18" t="s">
        <v>1055</v>
      </c>
      <c r="O41" s="184" t="s">
        <v>1037</v>
      </c>
    </row>
    <row r="42" spans="2:15" ht="16.5" customHeight="1" x14ac:dyDescent="0.3">
      <c r="B42" s="152" t="s">
        <v>708</v>
      </c>
      <c r="C42" s="15" t="s">
        <v>666</v>
      </c>
      <c r="D42" s="15" t="s">
        <v>802</v>
      </c>
      <c r="E42" s="99" t="s">
        <v>147</v>
      </c>
      <c r="F42" s="18" t="s">
        <v>798</v>
      </c>
      <c r="G42" s="17">
        <v>1184479.2702719078</v>
      </c>
      <c r="H42" s="144">
        <f t="shared" si="0"/>
        <v>1243703.2337855033</v>
      </c>
      <c r="J42" s="176">
        <v>1</v>
      </c>
      <c r="M42" s="18" t="s">
        <v>878</v>
      </c>
      <c r="N42" s="18" t="s">
        <v>1056</v>
      </c>
      <c r="O42" s="184" t="s">
        <v>1038</v>
      </c>
    </row>
    <row r="43" spans="2:15" ht="16.5" customHeight="1" x14ac:dyDescent="0.3">
      <c r="B43" s="153"/>
      <c r="C43" s="19"/>
      <c r="D43" s="19"/>
      <c r="E43" s="19"/>
      <c r="F43" s="19"/>
      <c r="G43" s="19"/>
      <c r="H43" s="144">
        <f t="shared" si="0"/>
        <v>0</v>
      </c>
    </row>
    <row r="44" spans="2:15" ht="16.5" customHeight="1" x14ac:dyDescent="0.3">
      <c r="B44" s="153"/>
      <c r="C44" s="19"/>
      <c r="D44" s="19"/>
      <c r="E44" s="20"/>
      <c r="F44" s="20"/>
      <c r="G44" s="20"/>
      <c r="H44" s="144">
        <f t="shared" si="0"/>
        <v>0</v>
      </c>
    </row>
    <row r="45" spans="2:15" ht="16.5" customHeight="1" x14ac:dyDescent="0.3">
      <c r="H45" s="144">
        <f t="shared" si="0"/>
        <v>0</v>
      </c>
    </row>
    <row r="46" spans="2:15" ht="16.5" customHeight="1" x14ac:dyDescent="0.3">
      <c r="B46" s="150" t="s">
        <v>148</v>
      </c>
      <c r="C46" s="110"/>
      <c r="D46" s="110"/>
      <c r="E46" s="110"/>
      <c r="F46" s="110"/>
      <c r="G46" s="111"/>
      <c r="H46" s="144">
        <f t="shared" si="0"/>
        <v>0</v>
      </c>
    </row>
    <row r="47" spans="2:15" ht="16.5" customHeight="1" x14ac:dyDescent="0.3">
      <c r="B47" s="157" t="s">
        <v>99</v>
      </c>
      <c r="C47" s="21" t="s">
        <v>100</v>
      </c>
      <c r="D47" s="21"/>
      <c r="E47" s="13" t="s">
        <v>117</v>
      </c>
      <c r="F47" s="14" t="s">
        <v>102</v>
      </c>
      <c r="G47" s="13" t="s">
        <v>103</v>
      </c>
      <c r="H47" s="144" t="e">
        <f t="shared" si="0"/>
        <v>#VALUE!</v>
      </c>
      <c r="M47" s="14" t="s">
        <v>102</v>
      </c>
      <c r="N47" s="14"/>
      <c r="O47" s="14"/>
    </row>
    <row r="48" spans="2:15" ht="16.5" customHeight="1" x14ac:dyDescent="0.3">
      <c r="B48" s="152" t="s">
        <v>149</v>
      </c>
      <c r="C48" s="15" t="s">
        <v>24</v>
      </c>
      <c r="D48" s="15" t="s">
        <v>801</v>
      </c>
      <c r="E48" s="16" t="s">
        <v>151</v>
      </c>
      <c r="F48" s="14" t="s">
        <v>827</v>
      </c>
      <c r="G48" s="17">
        <v>492013.80323743803</v>
      </c>
      <c r="H48" s="144">
        <f t="shared" si="0"/>
        <v>516614.49339930993</v>
      </c>
      <c r="I48" s="176">
        <v>1</v>
      </c>
      <c r="M48" s="14" t="s">
        <v>616</v>
      </c>
      <c r="N48" s="14" t="s">
        <v>1081</v>
      </c>
      <c r="O48" s="183" t="s">
        <v>151</v>
      </c>
    </row>
    <row r="49" spans="2:15" ht="16.5" customHeight="1" x14ac:dyDescent="0.3">
      <c r="B49" s="152" t="s">
        <v>150</v>
      </c>
      <c r="C49" s="15" t="s">
        <v>24</v>
      </c>
      <c r="D49" s="15" t="s">
        <v>801</v>
      </c>
      <c r="E49" s="16" t="s">
        <v>151</v>
      </c>
      <c r="F49" s="14" t="s">
        <v>772</v>
      </c>
      <c r="G49" s="17">
        <v>517909.26656572428</v>
      </c>
      <c r="H49" s="144">
        <f t="shared" si="0"/>
        <v>543804.72989401047</v>
      </c>
      <c r="I49" s="176">
        <v>1</v>
      </c>
      <c r="M49" s="14" t="s">
        <v>956</v>
      </c>
      <c r="N49" s="14" t="s">
        <v>1081</v>
      </c>
      <c r="O49" s="183" t="s">
        <v>151</v>
      </c>
    </row>
    <row r="50" spans="2:15" ht="16.5" customHeight="1" x14ac:dyDescent="0.3">
      <c r="B50" s="152" t="s">
        <v>689</v>
      </c>
      <c r="C50" s="15" t="s">
        <v>24</v>
      </c>
      <c r="D50" s="15" t="s">
        <v>801</v>
      </c>
      <c r="E50" s="16" t="s">
        <v>152</v>
      </c>
      <c r="F50" s="18" t="s">
        <v>773</v>
      </c>
      <c r="G50" s="17">
        <v>534608.62445831404</v>
      </c>
      <c r="H50" s="144">
        <f t="shared" si="0"/>
        <v>561339.0556812298</v>
      </c>
      <c r="I50" s="176">
        <v>1</v>
      </c>
      <c r="M50" s="14" t="s">
        <v>956</v>
      </c>
      <c r="N50" s="14" t="s">
        <v>1082</v>
      </c>
      <c r="O50" s="183" t="s">
        <v>151</v>
      </c>
    </row>
    <row r="51" spans="2:15" ht="16.5" customHeight="1" x14ac:dyDescent="0.3">
      <c r="B51" s="152" t="s">
        <v>690</v>
      </c>
      <c r="C51" s="15" t="s">
        <v>24</v>
      </c>
      <c r="D51" s="15" t="s">
        <v>801</v>
      </c>
      <c r="E51" s="16" t="s">
        <v>154</v>
      </c>
      <c r="F51" s="14" t="s">
        <v>774</v>
      </c>
      <c r="G51" s="17">
        <v>693584.46801770176</v>
      </c>
      <c r="H51" s="144">
        <f t="shared" si="0"/>
        <v>728263.69141858688</v>
      </c>
      <c r="I51" s="176">
        <v>1</v>
      </c>
      <c r="M51" s="14" t="s">
        <v>957</v>
      </c>
      <c r="N51" s="14" t="s">
        <v>1083</v>
      </c>
      <c r="O51" s="183" t="s">
        <v>191</v>
      </c>
    </row>
    <row r="52" spans="2:15" ht="16.5" customHeight="1" x14ac:dyDescent="0.3">
      <c r="B52" s="152" t="s">
        <v>829</v>
      </c>
      <c r="C52" s="15" t="s">
        <v>24</v>
      </c>
      <c r="D52" s="15" t="s">
        <v>801</v>
      </c>
      <c r="E52" s="16" t="s">
        <v>153</v>
      </c>
      <c r="F52" s="18" t="s">
        <v>828</v>
      </c>
      <c r="G52" s="17">
        <v>701102.99906047795</v>
      </c>
      <c r="H52" s="144">
        <f t="shared" si="0"/>
        <v>736158.14901350182</v>
      </c>
      <c r="I52" s="176">
        <v>1</v>
      </c>
      <c r="M52" s="14" t="s">
        <v>957</v>
      </c>
      <c r="N52" s="14" t="s">
        <v>1084</v>
      </c>
      <c r="O52" s="183" t="s">
        <v>191</v>
      </c>
    </row>
    <row r="53" spans="2:15" ht="16.5" customHeight="1" x14ac:dyDescent="0.3">
      <c r="B53" s="152" t="s">
        <v>830</v>
      </c>
      <c r="C53" s="15" t="s">
        <v>24</v>
      </c>
      <c r="D53" s="15" t="s">
        <v>801</v>
      </c>
      <c r="E53" s="16" t="s">
        <v>131</v>
      </c>
      <c r="F53" s="14" t="s">
        <v>775</v>
      </c>
      <c r="G53" s="17">
        <v>1127779.6012740179</v>
      </c>
      <c r="H53" s="144">
        <f t="shared" si="0"/>
        <v>1184168.581337719</v>
      </c>
      <c r="I53" s="176">
        <v>1</v>
      </c>
      <c r="M53" s="14" t="s">
        <v>957</v>
      </c>
      <c r="N53" s="14" t="s">
        <v>1085</v>
      </c>
      <c r="O53" s="183" t="s">
        <v>175</v>
      </c>
    </row>
    <row r="54" spans="2:15" ht="16.5" customHeight="1" x14ac:dyDescent="0.3">
      <c r="B54" s="152" t="s">
        <v>691</v>
      </c>
      <c r="C54" s="15" t="s">
        <v>24</v>
      </c>
      <c r="D54" s="15" t="s">
        <v>801</v>
      </c>
      <c r="E54" s="16" t="s">
        <v>129</v>
      </c>
      <c r="F54" s="18" t="s">
        <v>776</v>
      </c>
      <c r="G54" s="17">
        <v>1081643.1657972017</v>
      </c>
      <c r="H54" s="144">
        <f t="shared" si="0"/>
        <v>1135725.3240870619</v>
      </c>
      <c r="I54" s="176">
        <v>1</v>
      </c>
      <c r="M54" s="14" t="s">
        <v>957</v>
      </c>
      <c r="N54" s="14" t="s">
        <v>1086</v>
      </c>
      <c r="O54" s="183" t="s">
        <v>175</v>
      </c>
    </row>
    <row r="55" spans="2:15" ht="16.5" customHeight="1" x14ac:dyDescent="0.3">
      <c r="B55" s="152" t="s">
        <v>692</v>
      </c>
      <c r="C55" s="15" t="s">
        <v>24</v>
      </c>
      <c r="D55" s="15" t="s">
        <v>802</v>
      </c>
      <c r="E55" s="99" t="s">
        <v>155</v>
      </c>
      <c r="F55" s="14" t="s">
        <v>777</v>
      </c>
      <c r="G55" s="17">
        <v>783989.3481539567</v>
      </c>
      <c r="H55" s="144">
        <f t="shared" si="0"/>
        <v>823188.81556165451</v>
      </c>
      <c r="J55" s="176">
        <v>1</v>
      </c>
      <c r="M55" s="14" t="s">
        <v>957</v>
      </c>
      <c r="N55" s="14" t="s">
        <v>1087</v>
      </c>
      <c r="O55" s="184" t="s">
        <v>1035</v>
      </c>
    </row>
    <row r="56" spans="2:15" ht="16.5" customHeight="1" x14ac:dyDescent="0.3">
      <c r="B56" s="152" t="s">
        <v>693</v>
      </c>
      <c r="C56" s="15" t="s">
        <v>24</v>
      </c>
      <c r="D56" s="15" t="s">
        <v>802</v>
      </c>
      <c r="E56" s="99" t="s">
        <v>156</v>
      </c>
      <c r="F56" s="18" t="s">
        <v>778</v>
      </c>
      <c r="G56" s="17">
        <v>878650.61650899739</v>
      </c>
      <c r="H56" s="144">
        <f t="shared" si="0"/>
        <v>922583.14733444725</v>
      </c>
      <c r="J56" s="176">
        <v>1</v>
      </c>
      <c r="M56" s="14" t="s">
        <v>958</v>
      </c>
      <c r="N56" s="14" t="s">
        <v>1087</v>
      </c>
      <c r="O56" s="184" t="s">
        <v>1036</v>
      </c>
    </row>
    <row r="57" spans="2:15" ht="16.5" customHeight="1" x14ac:dyDescent="0.3">
      <c r="B57" s="152" t="s">
        <v>694</v>
      </c>
      <c r="C57" s="15" t="s">
        <v>24</v>
      </c>
      <c r="D57" s="15" t="s">
        <v>802</v>
      </c>
      <c r="E57" s="99" t="s">
        <v>145</v>
      </c>
      <c r="F57" s="14" t="s">
        <v>779</v>
      </c>
      <c r="G57" s="17">
        <v>997583.96501216781</v>
      </c>
      <c r="H57" s="144">
        <f t="shared" si="0"/>
        <v>1047463.1632627762</v>
      </c>
      <c r="J57" s="176">
        <v>1</v>
      </c>
      <c r="M57" s="14" t="s">
        <v>958</v>
      </c>
      <c r="N57" s="14" t="s">
        <v>1088</v>
      </c>
      <c r="O57" s="184" t="s">
        <v>1037</v>
      </c>
    </row>
    <row r="58" spans="2:15" ht="16.5" customHeight="1" x14ac:dyDescent="0.3">
      <c r="B58" s="152" t="s">
        <v>695</v>
      </c>
      <c r="C58" s="15" t="s">
        <v>24</v>
      </c>
      <c r="D58" s="15" t="s">
        <v>802</v>
      </c>
      <c r="E58" s="99" t="s">
        <v>157</v>
      </c>
      <c r="F58" s="18" t="s">
        <v>1128</v>
      </c>
      <c r="G58" s="17">
        <v>1084963.594158604</v>
      </c>
      <c r="H58" s="144">
        <f t="shared" si="0"/>
        <v>1139211.7738665342</v>
      </c>
      <c r="J58" s="176">
        <v>1</v>
      </c>
      <c r="M58" s="14" t="s">
        <v>959</v>
      </c>
      <c r="N58" s="14" t="s">
        <v>1088</v>
      </c>
      <c r="O58" s="184" t="s">
        <v>1037</v>
      </c>
    </row>
    <row r="59" spans="2:15" ht="16.5" customHeight="1" x14ac:dyDescent="0.3">
      <c r="B59" s="152" t="s">
        <v>696</v>
      </c>
      <c r="C59" s="15" t="s">
        <v>24</v>
      </c>
      <c r="D59" s="15" t="s">
        <v>802</v>
      </c>
      <c r="E59" s="99" t="s">
        <v>147</v>
      </c>
      <c r="F59" s="14" t="s">
        <v>780</v>
      </c>
      <c r="G59" s="17">
        <v>1189333.7056013802</v>
      </c>
      <c r="H59" s="144">
        <f t="shared" si="0"/>
        <v>1248800.3908814492</v>
      </c>
      <c r="J59" s="176">
        <v>1</v>
      </c>
      <c r="M59" s="14" t="s">
        <v>960</v>
      </c>
      <c r="N59" s="14" t="s">
        <v>1089</v>
      </c>
      <c r="O59" s="184" t="s">
        <v>1038</v>
      </c>
    </row>
    <row r="60" spans="2:15" ht="16.5" customHeight="1" x14ac:dyDescent="0.3">
      <c r="B60" s="152" t="s">
        <v>697</v>
      </c>
      <c r="C60" s="15" t="s">
        <v>24</v>
      </c>
      <c r="D60" s="15" t="s">
        <v>802</v>
      </c>
      <c r="E60" s="99" t="s">
        <v>147</v>
      </c>
      <c r="F60" s="14" t="s">
        <v>1129</v>
      </c>
      <c r="G60" s="17">
        <v>1203896.9564473792</v>
      </c>
      <c r="H60" s="144">
        <f t="shared" si="0"/>
        <v>1264091.8042697483</v>
      </c>
      <c r="J60" s="176">
        <v>1</v>
      </c>
      <c r="M60" s="14" t="s">
        <v>961</v>
      </c>
      <c r="N60" s="14" t="s">
        <v>1089</v>
      </c>
      <c r="O60" s="184" t="s">
        <v>1038</v>
      </c>
    </row>
    <row r="61" spans="2:15" ht="16.5" customHeight="1" x14ac:dyDescent="0.3">
      <c r="B61" s="153"/>
      <c r="C61" s="19"/>
      <c r="D61" s="19"/>
      <c r="E61" s="20"/>
      <c r="F61" s="20"/>
      <c r="G61" s="20"/>
      <c r="H61" s="144">
        <f t="shared" si="0"/>
        <v>0</v>
      </c>
    </row>
    <row r="62" spans="2:15" ht="16.5" customHeight="1" x14ac:dyDescent="0.3">
      <c r="H62" s="144">
        <f t="shared" si="0"/>
        <v>0</v>
      </c>
    </row>
    <row r="63" spans="2:15" ht="16.5" customHeight="1" x14ac:dyDescent="0.3">
      <c r="B63" s="150" t="s">
        <v>25</v>
      </c>
      <c r="C63" s="110"/>
      <c r="D63" s="110"/>
      <c r="E63" s="110"/>
      <c r="F63" s="110"/>
      <c r="G63" s="111"/>
      <c r="H63" s="144">
        <f t="shared" si="0"/>
        <v>0</v>
      </c>
    </row>
    <row r="64" spans="2:15" ht="16.5" customHeight="1" x14ac:dyDescent="0.3">
      <c r="B64" s="157" t="s">
        <v>99</v>
      </c>
      <c r="C64" s="21" t="s">
        <v>100</v>
      </c>
      <c r="D64" s="21"/>
      <c r="E64" s="13" t="s">
        <v>117</v>
      </c>
      <c r="F64" s="14" t="s">
        <v>102</v>
      </c>
      <c r="G64" s="13" t="s">
        <v>103</v>
      </c>
      <c r="H64" s="144" t="e">
        <f t="shared" si="0"/>
        <v>#VALUE!</v>
      </c>
      <c r="M64" s="14" t="s">
        <v>102</v>
      </c>
      <c r="N64" s="14"/>
      <c r="O64" s="14"/>
    </row>
    <row r="65" spans="2:15" ht="16.5" customHeight="1" x14ac:dyDescent="0.3">
      <c r="B65" s="152" t="s">
        <v>1113</v>
      </c>
      <c r="C65" s="15" t="s">
        <v>704</v>
      </c>
      <c r="D65" s="15" t="s">
        <v>801</v>
      </c>
      <c r="E65" s="16" t="s">
        <v>106</v>
      </c>
      <c r="F65" s="18" t="s">
        <v>832</v>
      </c>
      <c r="G65" s="17">
        <v>265630.54679886374</v>
      </c>
      <c r="H65" s="144">
        <f t="shared" ref="H65:H101" si="1">G65*1.05</f>
        <v>278912.07413880696</v>
      </c>
      <c r="I65" s="176">
        <v>1</v>
      </c>
      <c r="L65" s="10" t="s">
        <v>27</v>
      </c>
      <c r="M65" s="18" t="s">
        <v>962</v>
      </c>
      <c r="N65" s="18" t="s">
        <v>1090</v>
      </c>
      <c r="O65" s="183" t="s">
        <v>711</v>
      </c>
    </row>
    <row r="66" spans="2:15" ht="16.5" customHeight="1" x14ac:dyDescent="0.3">
      <c r="B66" s="152" t="s">
        <v>159</v>
      </c>
      <c r="C66" s="15" t="s">
        <v>704</v>
      </c>
      <c r="D66" s="15" t="s">
        <v>801</v>
      </c>
      <c r="E66" s="16" t="s">
        <v>162</v>
      </c>
      <c r="F66" s="18" t="s">
        <v>833</v>
      </c>
      <c r="G66" s="17">
        <v>363593.57780630578</v>
      </c>
      <c r="H66" s="144">
        <f>G68*1.05</f>
        <v>381773.25669662107</v>
      </c>
      <c r="I66" s="176">
        <v>1</v>
      </c>
      <c r="M66" s="18" t="s">
        <v>1061</v>
      </c>
      <c r="N66" s="18" t="s">
        <v>1090</v>
      </c>
      <c r="O66" s="183" t="s">
        <v>879</v>
      </c>
    </row>
    <row r="67" spans="2:15" ht="16.5" customHeight="1" x14ac:dyDescent="0.3">
      <c r="B67" s="152" t="s">
        <v>160</v>
      </c>
      <c r="C67" s="15" t="s">
        <v>704</v>
      </c>
      <c r="D67" s="15" t="s">
        <v>801</v>
      </c>
      <c r="E67" s="16" t="s">
        <v>162</v>
      </c>
      <c r="F67" s="18" t="s">
        <v>834</v>
      </c>
      <c r="G67" s="17">
        <v>378664.82819194841</v>
      </c>
      <c r="H67" s="144">
        <f>G69*1.05</f>
        <v>397598.06960154587</v>
      </c>
      <c r="I67" s="176">
        <v>1</v>
      </c>
      <c r="M67" s="18" t="s">
        <v>1061</v>
      </c>
      <c r="N67" s="18" t="s">
        <v>1091</v>
      </c>
      <c r="O67" s="183" t="s">
        <v>879</v>
      </c>
    </row>
    <row r="68" spans="2:15" ht="16.5" customHeight="1" x14ac:dyDescent="0.3">
      <c r="B68" s="152" t="s">
        <v>161</v>
      </c>
      <c r="C68" s="15" t="s">
        <v>704</v>
      </c>
      <c r="D68" s="15" t="s">
        <v>801</v>
      </c>
      <c r="E68" s="16" t="s">
        <v>818</v>
      </c>
      <c r="F68" s="18" t="s">
        <v>835</v>
      </c>
      <c r="G68" s="17">
        <v>363593.57780630578</v>
      </c>
      <c r="H68" s="144">
        <f t="shared" ref="H68:H69" si="2">G68*1.05</f>
        <v>381773.25669662107</v>
      </c>
      <c r="I68" s="176">
        <v>1</v>
      </c>
      <c r="M68" s="18" t="s">
        <v>811</v>
      </c>
      <c r="N68" s="18" t="s">
        <v>1090</v>
      </c>
      <c r="O68" s="183" t="s">
        <v>735</v>
      </c>
    </row>
    <row r="69" spans="2:15" ht="16.5" customHeight="1" x14ac:dyDescent="0.3">
      <c r="B69" s="152" t="s">
        <v>1114</v>
      </c>
      <c r="C69" s="15" t="s">
        <v>704</v>
      </c>
      <c r="D69" s="15" t="s">
        <v>801</v>
      </c>
      <c r="E69" s="16" t="s">
        <v>818</v>
      </c>
      <c r="F69" s="18" t="s">
        <v>836</v>
      </c>
      <c r="G69" s="17">
        <v>378664.82819194841</v>
      </c>
      <c r="H69" s="144">
        <f t="shared" si="2"/>
        <v>397598.06960154587</v>
      </c>
      <c r="I69" s="176">
        <v>1</v>
      </c>
      <c r="M69" s="18" t="s">
        <v>811</v>
      </c>
      <c r="N69" s="18" t="s">
        <v>1091</v>
      </c>
      <c r="O69" s="183" t="s">
        <v>735</v>
      </c>
    </row>
    <row r="70" spans="2:15" ht="16.5" customHeight="1" x14ac:dyDescent="0.3">
      <c r="B70" s="152" t="s">
        <v>163</v>
      </c>
      <c r="C70" s="15" t="s">
        <v>704</v>
      </c>
      <c r="D70" s="15" t="s">
        <v>801</v>
      </c>
      <c r="E70" s="16" t="s">
        <v>171</v>
      </c>
      <c r="F70" s="18" t="s">
        <v>837</v>
      </c>
      <c r="G70" s="17">
        <v>393736.06479198596</v>
      </c>
      <c r="H70" s="144">
        <f t="shared" si="1"/>
        <v>413422.8680315853</v>
      </c>
      <c r="I70" s="176">
        <v>1</v>
      </c>
      <c r="M70" s="18" t="s">
        <v>859</v>
      </c>
      <c r="N70" s="18" t="s">
        <v>1090</v>
      </c>
      <c r="O70" s="183" t="s">
        <v>735</v>
      </c>
    </row>
    <row r="71" spans="2:15" ht="16.5" customHeight="1" x14ac:dyDescent="0.3">
      <c r="B71" s="152" t="s">
        <v>164</v>
      </c>
      <c r="C71" s="15" t="s">
        <v>704</v>
      </c>
      <c r="D71" s="15" t="s">
        <v>801</v>
      </c>
      <c r="E71" s="16" t="s">
        <v>171</v>
      </c>
      <c r="F71" s="18" t="s">
        <v>838</v>
      </c>
      <c r="G71" s="17">
        <v>415483.4768345179</v>
      </c>
      <c r="H71" s="144">
        <f t="shared" si="1"/>
        <v>436257.65067624382</v>
      </c>
      <c r="I71" s="176">
        <v>1</v>
      </c>
      <c r="M71" s="18" t="s">
        <v>859</v>
      </c>
      <c r="N71" s="18" t="s">
        <v>1091</v>
      </c>
      <c r="O71" s="183" t="s">
        <v>735</v>
      </c>
    </row>
    <row r="72" spans="2:15" ht="16.5" customHeight="1" x14ac:dyDescent="0.3">
      <c r="B72" s="152" t="s">
        <v>165</v>
      </c>
      <c r="C72" s="15" t="s">
        <v>704</v>
      </c>
      <c r="D72" s="15" t="s">
        <v>801</v>
      </c>
      <c r="E72" s="16" t="s">
        <v>171</v>
      </c>
      <c r="F72" s="18" t="s">
        <v>839</v>
      </c>
      <c r="G72" s="17">
        <v>408807.28760641871</v>
      </c>
      <c r="H72" s="144">
        <f t="shared" si="1"/>
        <v>429247.65198673966</v>
      </c>
      <c r="I72" s="176">
        <v>1</v>
      </c>
      <c r="M72" s="18" t="s">
        <v>963</v>
      </c>
      <c r="N72" s="18" t="s">
        <v>1090</v>
      </c>
      <c r="O72" s="183" t="s">
        <v>735</v>
      </c>
    </row>
    <row r="73" spans="2:15" ht="16.5" customHeight="1" x14ac:dyDescent="0.3">
      <c r="B73" s="152" t="s">
        <v>166</v>
      </c>
      <c r="C73" s="15" t="s">
        <v>704</v>
      </c>
      <c r="D73" s="15" t="s">
        <v>801</v>
      </c>
      <c r="E73" s="16" t="s">
        <v>171</v>
      </c>
      <c r="F73" s="18" t="s">
        <v>840</v>
      </c>
      <c r="G73" s="17">
        <v>432254.35444519907</v>
      </c>
      <c r="H73" s="144">
        <f t="shared" si="1"/>
        <v>453867.07216745906</v>
      </c>
      <c r="I73" s="176">
        <v>1</v>
      </c>
      <c r="M73" s="18" t="s">
        <v>963</v>
      </c>
      <c r="N73" s="18" t="s">
        <v>1091</v>
      </c>
      <c r="O73" s="183" t="s">
        <v>735</v>
      </c>
    </row>
    <row r="74" spans="2:15" ht="16.5" customHeight="1" x14ac:dyDescent="0.3">
      <c r="B74" s="152" t="s">
        <v>167</v>
      </c>
      <c r="C74" s="15" t="s">
        <v>704</v>
      </c>
      <c r="D74" s="15" t="s">
        <v>801</v>
      </c>
      <c r="E74" s="16" t="s">
        <v>841</v>
      </c>
      <c r="F74" s="18" t="s">
        <v>1040</v>
      </c>
      <c r="G74" s="17">
        <v>482315.52600000001</v>
      </c>
      <c r="H74" s="144">
        <f t="shared" si="1"/>
        <v>506431.30230000004</v>
      </c>
      <c r="M74" s="18" t="s">
        <v>964</v>
      </c>
      <c r="N74" s="18" t="s">
        <v>1090</v>
      </c>
      <c r="O74" s="183" t="s">
        <v>735</v>
      </c>
    </row>
    <row r="75" spans="2:15" ht="16.5" customHeight="1" x14ac:dyDescent="0.3">
      <c r="B75" s="152" t="s">
        <v>168</v>
      </c>
      <c r="C75" s="15" t="s">
        <v>704</v>
      </c>
      <c r="D75" s="15" t="s">
        <v>801</v>
      </c>
      <c r="E75" s="16" t="s">
        <v>152</v>
      </c>
      <c r="F75" s="18" t="s">
        <v>831</v>
      </c>
      <c r="G75" s="17">
        <v>492463.75573063456</v>
      </c>
      <c r="H75" s="144">
        <f t="shared" si="1"/>
        <v>517086.94351716631</v>
      </c>
      <c r="I75" s="176">
        <v>1</v>
      </c>
      <c r="M75" s="18" t="s">
        <v>965</v>
      </c>
      <c r="N75" s="18" t="s">
        <v>1094</v>
      </c>
      <c r="O75" s="183" t="s">
        <v>151</v>
      </c>
    </row>
    <row r="76" spans="2:15" ht="16.5" customHeight="1" x14ac:dyDescent="0.3">
      <c r="B76" s="152" t="s">
        <v>169</v>
      </c>
      <c r="C76" s="15" t="s">
        <v>704</v>
      </c>
      <c r="D76" s="15" t="s">
        <v>802</v>
      </c>
      <c r="E76" s="99" t="s">
        <v>717</v>
      </c>
      <c r="F76" s="18" t="s">
        <v>1039</v>
      </c>
      <c r="G76" s="17">
        <v>354042.9245345107</v>
      </c>
      <c r="H76" s="144">
        <f t="shared" si="1"/>
        <v>371745.07076123625</v>
      </c>
      <c r="J76" s="176">
        <v>1</v>
      </c>
      <c r="M76" s="18" t="s">
        <v>1062</v>
      </c>
      <c r="N76" s="18" t="s">
        <v>1090</v>
      </c>
      <c r="O76" s="184" t="s">
        <v>1041</v>
      </c>
    </row>
    <row r="77" spans="2:15" ht="16.5" customHeight="1" x14ac:dyDescent="0.3">
      <c r="B77" s="152" t="s">
        <v>698</v>
      </c>
      <c r="C77" s="15" t="s">
        <v>704</v>
      </c>
      <c r="D77" s="15" t="s">
        <v>802</v>
      </c>
      <c r="E77" s="99" t="s">
        <v>703</v>
      </c>
      <c r="F77" s="18" t="s">
        <v>842</v>
      </c>
      <c r="G77" s="17">
        <v>468451.85130331083</v>
      </c>
      <c r="H77" s="144">
        <f t="shared" si="1"/>
        <v>491874.44386847637</v>
      </c>
      <c r="J77" s="176">
        <v>1</v>
      </c>
      <c r="M77" s="18" t="s">
        <v>1063</v>
      </c>
      <c r="N77" s="18" t="s">
        <v>1090</v>
      </c>
      <c r="O77" s="184" t="s">
        <v>6</v>
      </c>
    </row>
    <row r="78" spans="2:15" ht="16.5" customHeight="1" x14ac:dyDescent="0.3">
      <c r="B78" s="152" t="s">
        <v>1115</v>
      </c>
      <c r="C78" s="15" t="s">
        <v>704</v>
      </c>
      <c r="D78" s="15" t="s">
        <v>802</v>
      </c>
      <c r="E78" s="99" t="s">
        <v>703</v>
      </c>
      <c r="F78" s="18" t="s">
        <v>843</v>
      </c>
      <c r="G78" s="17">
        <v>487869.53747878235</v>
      </c>
      <c r="H78" s="144">
        <f t="shared" si="1"/>
        <v>512263.01435272151</v>
      </c>
      <c r="J78" s="176">
        <v>1</v>
      </c>
      <c r="M78" s="18" t="s">
        <v>1063</v>
      </c>
      <c r="N78" s="18" t="s">
        <v>1091</v>
      </c>
      <c r="O78" s="184" t="s">
        <v>6</v>
      </c>
    </row>
    <row r="79" spans="2:15" ht="16.5" customHeight="1" x14ac:dyDescent="0.3">
      <c r="B79" s="152" t="s">
        <v>705</v>
      </c>
      <c r="C79" s="15" t="s">
        <v>704</v>
      </c>
      <c r="D79" s="15" t="s">
        <v>802</v>
      </c>
      <c r="E79" s="99" t="s">
        <v>137</v>
      </c>
      <c r="F79" s="18" t="s">
        <v>844</v>
      </c>
      <c r="G79" s="17">
        <v>507287.23743985861</v>
      </c>
      <c r="H79" s="144">
        <f t="shared" si="1"/>
        <v>532651.59931185155</v>
      </c>
      <c r="J79" s="176">
        <v>1</v>
      </c>
      <c r="M79" s="18" t="s">
        <v>1064</v>
      </c>
      <c r="N79" s="18" t="s">
        <v>1090</v>
      </c>
      <c r="O79" s="184" t="s">
        <v>6</v>
      </c>
    </row>
    <row r="80" spans="2:15" ht="16.5" customHeight="1" x14ac:dyDescent="0.3">
      <c r="B80" s="152" t="s">
        <v>718</v>
      </c>
      <c r="C80" s="15" t="s">
        <v>704</v>
      </c>
      <c r="D80" s="15" t="s">
        <v>802</v>
      </c>
      <c r="E80" s="99" t="s">
        <v>137</v>
      </c>
      <c r="F80" s="18" t="s">
        <v>845</v>
      </c>
      <c r="G80" s="17">
        <v>535306.47934829607</v>
      </c>
      <c r="H80" s="144">
        <f t="shared" si="1"/>
        <v>562071.80331571086</v>
      </c>
      <c r="J80" s="176">
        <v>1</v>
      </c>
      <c r="M80" s="18" t="s">
        <v>1064</v>
      </c>
      <c r="N80" s="18" t="s">
        <v>1091</v>
      </c>
      <c r="O80" s="184" t="s">
        <v>6</v>
      </c>
    </row>
    <row r="81" spans="2:15" ht="16.5" customHeight="1" x14ac:dyDescent="0.3">
      <c r="B81" s="152" t="s">
        <v>740</v>
      </c>
      <c r="C81" s="15" t="s">
        <v>704</v>
      </c>
      <c r="D81" s="15" t="s">
        <v>802</v>
      </c>
      <c r="E81" s="99" t="s">
        <v>137</v>
      </c>
      <c r="F81" s="18" t="s">
        <v>846</v>
      </c>
      <c r="G81" s="17">
        <v>526704.92361533025</v>
      </c>
      <c r="H81" s="144">
        <f t="shared" si="1"/>
        <v>553040.16979609674</v>
      </c>
      <c r="J81" s="176">
        <v>1</v>
      </c>
      <c r="M81" s="18" t="s">
        <v>1065</v>
      </c>
      <c r="N81" s="18" t="s">
        <v>1090</v>
      </c>
      <c r="O81" s="184" t="s">
        <v>6</v>
      </c>
    </row>
    <row r="82" spans="2:15" ht="16.5" customHeight="1" x14ac:dyDescent="0.3">
      <c r="B82" s="152" t="s">
        <v>741</v>
      </c>
      <c r="C82" s="15" t="s">
        <v>704</v>
      </c>
      <c r="D82" s="15" t="s">
        <v>802</v>
      </c>
      <c r="E82" s="99" t="s">
        <v>137</v>
      </c>
      <c r="F82" s="18" t="s">
        <v>847</v>
      </c>
      <c r="G82" s="17">
        <v>556913.96750134684</v>
      </c>
      <c r="H82" s="144">
        <f t="shared" si="1"/>
        <v>584759.66587641416</v>
      </c>
      <c r="J82" s="176">
        <v>1</v>
      </c>
      <c r="M82" s="18" t="s">
        <v>1065</v>
      </c>
      <c r="N82" s="18" t="s">
        <v>1091</v>
      </c>
      <c r="O82" s="184" t="s">
        <v>6</v>
      </c>
    </row>
    <row r="83" spans="2:15" ht="16.5" customHeight="1" x14ac:dyDescent="0.3">
      <c r="B83" s="152" t="s">
        <v>742</v>
      </c>
      <c r="C83" s="15" t="s">
        <v>704</v>
      </c>
      <c r="D83" s="15" t="s">
        <v>802</v>
      </c>
      <c r="E83" s="99" t="s">
        <v>140</v>
      </c>
      <c r="F83" s="18" t="s">
        <v>848</v>
      </c>
      <c r="G83" s="17">
        <v>644193.70615485881</v>
      </c>
      <c r="H83" s="144">
        <f t="shared" si="1"/>
        <v>676403.39146260172</v>
      </c>
      <c r="J83" s="176">
        <v>1</v>
      </c>
      <c r="M83" s="18" t="s">
        <v>1066</v>
      </c>
      <c r="N83" s="18" t="s">
        <v>1092</v>
      </c>
      <c r="O83" s="184" t="s">
        <v>6</v>
      </c>
    </row>
    <row r="84" spans="2:15" ht="16.5" customHeight="1" x14ac:dyDescent="0.3">
      <c r="B84" s="152" t="s">
        <v>743</v>
      </c>
      <c r="C84" s="15" t="s">
        <v>704</v>
      </c>
      <c r="D84" s="15" t="s">
        <v>802</v>
      </c>
      <c r="E84" s="99" t="s">
        <v>142</v>
      </c>
      <c r="F84" s="18" t="s">
        <v>849</v>
      </c>
      <c r="G84" s="17">
        <v>667483.18974431313</v>
      </c>
      <c r="H84" s="144">
        <f t="shared" si="1"/>
        <v>700857.34923152882</v>
      </c>
      <c r="J84" s="176">
        <v>1</v>
      </c>
      <c r="M84" s="18" t="s">
        <v>965</v>
      </c>
      <c r="N84" s="18" t="s">
        <v>1093</v>
      </c>
      <c r="O84" s="184" t="s">
        <v>1035</v>
      </c>
    </row>
    <row r="85" spans="2:15" ht="16.5" customHeight="1" x14ac:dyDescent="0.3">
      <c r="B85" s="153"/>
      <c r="C85" s="19"/>
      <c r="D85" s="19"/>
      <c r="E85" s="20"/>
      <c r="F85" s="20"/>
      <c r="G85" s="20"/>
      <c r="H85" s="144">
        <f t="shared" si="1"/>
        <v>0</v>
      </c>
    </row>
    <row r="86" spans="2:15" ht="16.5" customHeight="1" x14ac:dyDescent="0.3">
      <c r="H86" s="144">
        <f t="shared" si="1"/>
        <v>0</v>
      </c>
    </row>
    <row r="87" spans="2:15" ht="16.5" customHeight="1" x14ac:dyDescent="0.3">
      <c r="B87" s="150" t="s">
        <v>170</v>
      </c>
      <c r="C87" s="110"/>
      <c r="D87" s="110"/>
      <c r="E87" s="110"/>
      <c r="F87" s="110"/>
      <c r="G87" s="111"/>
      <c r="H87" s="144">
        <f t="shared" si="1"/>
        <v>0</v>
      </c>
    </row>
    <row r="88" spans="2:15" ht="16.5" customHeight="1" x14ac:dyDescent="0.3">
      <c r="B88" s="157" t="s">
        <v>99</v>
      </c>
      <c r="C88" s="21" t="s">
        <v>100</v>
      </c>
      <c r="D88" s="21"/>
      <c r="E88" s="13" t="s">
        <v>117</v>
      </c>
      <c r="F88" s="14" t="s">
        <v>102</v>
      </c>
      <c r="G88" s="13" t="s">
        <v>103</v>
      </c>
      <c r="H88" s="144"/>
      <c r="M88" s="14" t="s">
        <v>102</v>
      </c>
      <c r="N88" s="14"/>
      <c r="O88" s="14"/>
    </row>
    <row r="89" spans="2:15" ht="16.5" customHeight="1" x14ac:dyDescent="0.3">
      <c r="B89" s="152" t="s">
        <v>172</v>
      </c>
      <c r="C89" s="15" t="s">
        <v>26</v>
      </c>
      <c r="D89" s="15" t="s">
        <v>801</v>
      </c>
      <c r="E89" s="16" t="s">
        <v>151</v>
      </c>
      <c r="F89" s="14" t="s">
        <v>1116</v>
      </c>
      <c r="G89" s="17">
        <v>491260.7824924275</v>
      </c>
      <c r="H89" s="144">
        <f t="shared" si="1"/>
        <v>515823.82161704887</v>
      </c>
      <c r="I89" s="176">
        <v>1</v>
      </c>
      <c r="M89" s="14" t="s">
        <v>1071</v>
      </c>
      <c r="N89" s="14" t="s">
        <v>1076</v>
      </c>
      <c r="O89" s="183" t="s">
        <v>151</v>
      </c>
    </row>
    <row r="90" spans="2:15" ht="16.5" customHeight="1" x14ac:dyDescent="0.3">
      <c r="B90" s="152" t="s">
        <v>173</v>
      </c>
      <c r="C90" s="15" t="s">
        <v>26</v>
      </c>
      <c r="D90" s="15" t="s">
        <v>801</v>
      </c>
      <c r="E90" s="16" t="s">
        <v>152</v>
      </c>
      <c r="F90" s="18" t="s">
        <v>1117</v>
      </c>
      <c r="G90" s="17">
        <v>508008.3486452651</v>
      </c>
      <c r="H90" s="144">
        <f t="shared" si="1"/>
        <v>533408.76607752836</v>
      </c>
      <c r="I90" s="176">
        <v>1</v>
      </c>
      <c r="M90" s="14" t="s">
        <v>1070</v>
      </c>
      <c r="N90" s="14" t="s">
        <v>1076</v>
      </c>
      <c r="O90" s="183" t="s">
        <v>151</v>
      </c>
    </row>
    <row r="91" spans="2:15" ht="16.5" customHeight="1" x14ac:dyDescent="0.3">
      <c r="B91" s="152" t="s">
        <v>174</v>
      </c>
      <c r="C91" s="15" t="s">
        <v>26</v>
      </c>
      <c r="D91" s="15" t="s">
        <v>802</v>
      </c>
      <c r="E91" s="99" t="s">
        <v>142</v>
      </c>
      <c r="F91" s="18" t="s">
        <v>1118</v>
      </c>
      <c r="G91" s="17">
        <v>723309.07196280605</v>
      </c>
      <c r="H91" s="144">
        <f t="shared" si="1"/>
        <v>759474.52556094644</v>
      </c>
      <c r="J91" s="176">
        <v>1</v>
      </c>
      <c r="M91" s="14" t="s">
        <v>1069</v>
      </c>
      <c r="N91" s="14" t="s">
        <v>1076</v>
      </c>
      <c r="O91" s="184" t="s">
        <v>1035</v>
      </c>
    </row>
    <row r="92" spans="2:15" ht="16.5" customHeight="1" x14ac:dyDescent="0.3">
      <c r="B92" s="152" t="s">
        <v>176</v>
      </c>
      <c r="C92" s="15" t="s">
        <v>26</v>
      </c>
      <c r="D92" s="15" t="s">
        <v>802</v>
      </c>
      <c r="E92" s="99" t="s">
        <v>156</v>
      </c>
      <c r="F92" s="14" t="s">
        <v>1119</v>
      </c>
      <c r="G92" s="17">
        <v>771853.30118708953</v>
      </c>
      <c r="H92" s="144">
        <f t="shared" si="1"/>
        <v>810445.96624644403</v>
      </c>
      <c r="J92" s="176">
        <v>1</v>
      </c>
      <c r="M92" s="14" t="s">
        <v>1072</v>
      </c>
      <c r="N92" s="14" t="s">
        <v>1076</v>
      </c>
      <c r="O92" s="184" t="s">
        <v>1036</v>
      </c>
    </row>
    <row r="93" spans="2:15" ht="16.5" customHeight="1" x14ac:dyDescent="0.3">
      <c r="B93" s="152" t="s">
        <v>178</v>
      </c>
      <c r="C93" s="15" t="s">
        <v>26</v>
      </c>
      <c r="D93" s="15" t="s">
        <v>802</v>
      </c>
      <c r="E93" s="99" t="s">
        <v>850</v>
      </c>
      <c r="F93" s="14" t="s">
        <v>1120</v>
      </c>
      <c r="G93" s="17">
        <v>820397.53041137313</v>
      </c>
      <c r="H93" s="144">
        <f t="shared" si="1"/>
        <v>861417.40693194186</v>
      </c>
      <c r="J93" s="176">
        <v>1</v>
      </c>
      <c r="M93" s="14" t="s">
        <v>1073</v>
      </c>
      <c r="N93" s="14" t="s">
        <v>1076</v>
      </c>
      <c r="O93" s="184" t="s">
        <v>1037</v>
      </c>
    </row>
    <row r="94" spans="2:15" ht="16.5" customHeight="1" x14ac:dyDescent="0.3">
      <c r="B94" s="152" t="s">
        <v>179</v>
      </c>
      <c r="C94" s="15" t="s">
        <v>26</v>
      </c>
      <c r="D94" s="15" t="s">
        <v>802</v>
      </c>
      <c r="E94" s="99" t="s">
        <v>851</v>
      </c>
      <c r="F94" s="14" t="s">
        <v>1121</v>
      </c>
      <c r="G94" s="17">
        <v>961175.79654035624</v>
      </c>
      <c r="H94" s="144">
        <f t="shared" si="1"/>
        <v>1009234.5863673741</v>
      </c>
      <c r="J94" s="176">
        <v>1</v>
      </c>
      <c r="M94" s="14" t="s">
        <v>1073</v>
      </c>
      <c r="N94" s="14" t="s">
        <v>1077</v>
      </c>
      <c r="O94" s="184" t="s">
        <v>1037</v>
      </c>
    </row>
    <row r="95" spans="2:15" ht="16.5" customHeight="1" x14ac:dyDescent="0.3">
      <c r="B95" s="152" t="s">
        <v>180</v>
      </c>
      <c r="C95" s="15" t="s">
        <v>26</v>
      </c>
      <c r="D95" s="15" t="s">
        <v>802</v>
      </c>
      <c r="E95" s="99" t="s">
        <v>852</v>
      </c>
      <c r="F95" s="14" t="s">
        <v>1122</v>
      </c>
      <c r="G95" s="17">
        <v>1009720.0533358492</v>
      </c>
      <c r="H95" s="144">
        <f t="shared" si="1"/>
        <v>1060206.0560026418</v>
      </c>
      <c r="J95" s="176">
        <v>1</v>
      </c>
      <c r="M95" s="14" t="s">
        <v>1074</v>
      </c>
      <c r="N95" s="14" t="s">
        <v>1076</v>
      </c>
      <c r="O95" s="184" t="s">
        <v>1038</v>
      </c>
    </row>
    <row r="96" spans="2:15" ht="16.5" customHeight="1" x14ac:dyDescent="0.3">
      <c r="B96" s="152" t="s">
        <v>181</v>
      </c>
      <c r="C96" s="15" t="s">
        <v>26</v>
      </c>
      <c r="D96" s="15" t="s">
        <v>802</v>
      </c>
      <c r="E96" s="99" t="s">
        <v>158</v>
      </c>
      <c r="F96" s="18" t="s">
        <v>1123</v>
      </c>
      <c r="G96" s="17">
        <v>1072827.5471917368</v>
      </c>
      <c r="H96" s="144">
        <f t="shared" si="1"/>
        <v>1126468.9245513238</v>
      </c>
      <c r="J96" s="176">
        <v>1</v>
      </c>
      <c r="M96" s="14" t="s">
        <v>1074</v>
      </c>
      <c r="N96" s="14" t="s">
        <v>1077</v>
      </c>
      <c r="O96" s="184" t="s">
        <v>1038</v>
      </c>
    </row>
    <row r="97" spans="2:15" ht="16.5" customHeight="1" x14ac:dyDescent="0.3">
      <c r="B97" s="152" t="s">
        <v>182</v>
      </c>
      <c r="C97" s="15" t="s">
        <v>26</v>
      </c>
      <c r="D97" s="15" t="s">
        <v>802</v>
      </c>
      <c r="E97" s="99" t="s">
        <v>147</v>
      </c>
      <c r="F97" s="18" t="s">
        <v>1124</v>
      </c>
      <c r="G97" s="17">
        <v>1135935.0410476241</v>
      </c>
      <c r="H97" s="144">
        <f t="shared" si="1"/>
        <v>1192731.7931000052</v>
      </c>
      <c r="J97" s="176">
        <v>1</v>
      </c>
      <c r="M97" s="14" t="s">
        <v>1074</v>
      </c>
      <c r="N97" s="14" t="s">
        <v>1078</v>
      </c>
      <c r="O97" s="184" t="s">
        <v>1038</v>
      </c>
    </row>
    <row r="98" spans="2:15" ht="16.5" customHeight="1" x14ac:dyDescent="0.3">
      <c r="B98" s="152" t="s">
        <v>183</v>
      </c>
      <c r="C98" s="15" t="s">
        <v>26</v>
      </c>
      <c r="D98" s="15" t="s">
        <v>802</v>
      </c>
      <c r="E98" s="99" t="s">
        <v>852</v>
      </c>
      <c r="F98" s="18" t="s">
        <v>1125</v>
      </c>
      <c r="G98" s="17">
        <v>1160207.1349813561</v>
      </c>
      <c r="H98" s="144">
        <f t="shared" si="1"/>
        <v>1218217.4917304239</v>
      </c>
      <c r="M98" s="14" t="s">
        <v>1075</v>
      </c>
      <c r="N98" s="14" t="s">
        <v>1079</v>
      </c>
      <c r="O98" s="184" t="s">
        <v>1038</v>
      </c>
    </row>
    <row r="99" spans="2:15" ht="16.5" customHeight="1" x14ac:dyDescent="0.3">
      <c r="B99" s="152" t="s">
        <v>184</v>
      </c>
      <c r="C99" s="15" t="s">
        <v>26</v>
      </c>
      <c r="D99" s="15" t="s">
        <v>802</v>
      </c>
      <c r="E99" s="99" t="s">
        <v>158</v>
      </c>
      <c r="F99" s="18" t="s">
        <v>1126</v>
      </c>
      <c r="G99" s="17">
        <v>1194188.1133596434</v>
      </c>
      <c r="H99" s="144">
        <f t="shared" si="1"/>
        <v>1253897.5190276257</v>
      </c>
      <c r="J99" s="176">
        <v>1</v>
      </c>
      <c r="M99" s="14" t="s">
        <v>1075</v>
      </c>
      <c r="N99" s="14" t="s">
        <v>1080</v>
      </c>
      <c r="O99" s="184" t="s">
        <v>1038</v>
      </c>
    </row>
    <row r="100" spans="2:15" ht="16.5" customHeight="1" x14ac:dyDescent="0.3">
      <c r="B100" s="152" t="s">
        <v>1130</v>
      </c>
      <c r="C100" s="15" t="s">
        <v>26</v>
      </c>
      <c r="D100" s="15" t="s">
        <v>802</v>
      </c>
      <c r="E100" s="99" t="s">
        <v>147</v>
      </c>
      <c r="F100" s="18" t="s">
        <v>1127</v>
      </c>
      <c r="G100" s="17">
        <v>1228169.0917379286</v>
      </c>
      <c r="H100" s="144">
        <f t="shared" si="1"/>
        <v>1289577.5463248251</v>
      </c>
      <c r="J100" s="176">
        <v>1</v>
      </c>
      <c r="M100" s="14" t="s">
        <v>1075</v>
      </c>
      <c r="N100" s="14" t="s">
        <v>1078</v>
      </c>
      <c r="O100" s="184" t="s">
        <v>1038</v>
      </c>
    </row>
    <row r="101" spans="2:15" ht="16.5" customHeight="1" x14ac:dyDescent="0.3">
      <c r="B101" s="153"/>
      <c r="C101" s="19"/>
      <c r="D101" s="19"/>
      <c r="E101" s="19"/>
      <c r="F101" s="19"/>
      <c r="G101" s="19"/>
      <c r="H101" s="144">
        <f t="shared" si="1"/>
        <v>0</v>
      </c>
    </row>
    <row r="107" spans="2:15" ht="16.5" customHeight="1" x14ac:dyDescent="0.3">
      <c r="F107" s="10" t="s">
        <v>27</v>
      </c>
    </row>
  </sheetData>
  <sheetProtection selectLockedCells="1" selectUnlockedCells="1"/>
  <phoneticPr fontId="97" type="noConversion"/>
  <conditionalFormatting sqref="B1:B1048576">
    <cfRule type="duplicateValues" dxfId="0" priority="1"/>
  </conditionalFormatting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08FF-7868-41D8-A409-4AC1EB3185B6}">
  <dimension ref="C1:K2193"/>
  <sheetViews>
    <sheetView showGridLines="0" topLeftCell="A2018" workbookViewId="0">
      <selection activeCell="F2192" sqref="F2192"/>
    </sheetView>
  </sheetViews>
  <sheetFormatPr defaultRowHeight="16.5" x14ac:dyDescent="0.3"/>
  <cols>
    <col min="3" max="3" width="10.875" style="179" bestFit="1" customWidth="1"/>
    <col min="4" max="4" width="25.125" style="179" customWidth="1"/>
    <col min="5" max="5" width="19.125" style="181" customWidth="1"/>
    <col min="6" max="11" width="9" style="179"/>
  </cols>
  <sheetData>
    <row r="1" spans="3:6" x14ac:dyDescent="0.3">
      <c r="C1" s="177" t="s">
        <v>880</v>
      </c>
      <c r="D1" s="177" t="s">
        <v>881</v>
      </c>
      <c r="E1" s="182" t="s">
        <v>882</v>
      </c>
      <c r="F1" s="177" t="s">
        <v>955</v>
      </c>
    </row>
    <row r="2" spans="3:6" x14ac:dyDescent="0.3">
      <c r="C2" s="180">
        <v>45658</v>
      </c>
      <c r="D2" s="178">
        <f>C2</f>
        <v>45658</v>
      </c>
      <c r="E2" s="182" t="s">
        <v>883</v>
      </c>
      <c r="F2" s="179">
        <v>2025</v>
      </c>
    </row>
    <row r="3" spans="3:6" x14ac:dyDescent="0.3">
      <c r="C3" s="180">
        <v>45659</v>
      </c>
      <c r="D3" s="178">
        <f t="shared" ref="D3:D66" si="0">C3</f>
        <v>45659</v>
      </c>
      <c r="E3" s="182" t="s">
        <v>883</v>
      </c>
      <c r="F3" s="179">
        <v>2025</v>
      </c>
    </row>
    <row r="4" spans="3:6" x14ac:dyDescent="0.3">
      <c r="C4" s="180">
        <v>45660</v>
      </c>
      <c r="D4" s="178">
        <f t="shared" si="0"/>
        <v>45660</v>
      </c>
      <c r="E4" s="182" t="s">
        <v>883</v>
      </c>
      <c r="F4" s="179">
        <v>2025</v>
      </c>
    </row>
    <row r="5" spans="3:6" x14ac:dyDescent="0.3">
      <c r="C5" s="180">
        <v>45661</v>
      </c>
      <c r="D5" s="178">
        <f t="shared" si="0"/>
        <v>45661</v>
      </c>
      <c r="E5" s="182" t="s">
        <v>883</v>
      </c>
      <c r="F5" s="179">
        <v>2025</v>
      </c>
    </row>
    <row r="6" spans="3:6" x14ac:dyDescent="0.3">
      <c r="C6" s="180">
        <v>45662</v>
      </c>
      <c r="D6" s="178">
        <f t="shared" si="0"/>
        <v>45662</v>
      </c>
      <c r="E6" s="182" t="s">
        <v>883</v>
      </c>
      <c r="F6" s="179">
        <v>2025</v>
      </c>
    </row>
    <row r="7" spans="3:6" x14ac:dyDescent="0.3">
      <c r="C7" s="180">
        <v>45663</v>
      </c>
      <c r="D7" s="178">
        <f t="shared" si="0"/>
        <v>45663</v>
      </c>
      <c r="E7" s="182" t="s">
        <v>883</v>
      </c>
      <c r="F7" s="179">
        <v>2025</v>
      </c>
    </row>
    <row r="8" spans="3:6" x14ac:dyDescent="0.3">
      <c r="C8" s="180">
        <v>45664</v>
      </c>
      <c r="D8" s="178">
        <f t="shared" si="0"/>
        <v>45664</v>
      </c>
      <c r="E8" s="182" t="s">
        <v>883</v>
      </c>
      <c r="F8" s="179">
        <v>2025</v>
      </c>
    </row>
    <row r="9" spans="3:6" x14ac:dyDescent="0.3">
      <c r="C9" s="180">
        <v>45665</v>
      </c>
      <c r="D9" s="178">
        <f t="shared" si="0"/>
        <v>45665</v>
      </c>
      <c r="E9" s="182" t="s">
        <v>883</v>
      </c>
      <c r="F9" s="179">
        <v>2025</v>
      </c>
    </row>
    <row r="10" spans="3:6" x14ac:dyDescent="0.3">
      <c r="C10" s="180">
        <v>45666</v>
      </c>
      <c r="D10" s="178">
        <f t="shared" si="0"/>
        <v>45666</v>
      </c>
      <c r="E10" s="182" t="s">
        <v>883</v>
      </c>
      <c r="F10" s="179">
        <v>2025</v>
      </c>
    </row>
    <row r="11" spans="3:6" x14ac:dyDescent="0.3">
      <c r="C11" s="180">
        <v>45667</v>
      </c>
      <c r="D11" s="178">
        <f t="shared" si="0"/>
        <v>45667</v>
      </c>
      <c r="E11" s="182" t="s">
        <v>883</v>
      </c>
      <c r="F11" s="179">
        <v>2025</v>
      </c>
    </row>
    <row r="12" spans="3:6" x14ac:dyDescent="0.3">
      <c r="C12" s="180">
        <v>45668</v>
      </c>
      <c r="D12" s="178">
        <f t="shared" si="0"/>
        <v>45668</v>
      </c>
      <c r="E12" s="182" t="s">
        <v>883</v>
      </c>
      <c r="F12" s="179">
        <v>2025</v>
      </c>
    </row>
    <row r="13" spans="3:6" x14ac:dyDescent="0.3">
      <c r="C13" s="180">
        <v>45669</v>
      </c>
      <c r="D13" s="178">
        <f t="shared" si="0"/>
        <v>45669</v>
      </c>
      <c r="E13" s="182" t="s">
        <v>883</v>
      </c>
      <c r="F13" s="179">
        <v>2025</v>
      </c>
    </row>
    <row r="14" spans="3:6" x14ac:dyDescent="0.3">
      <c r="C14" s="180">
        <v>45670</v>
      </c>
      <c r="D14" s="178">
        <f t="shared" si="0"/>
        <v>45670</v>
      </c>
      <c r="E14" s="182" t="s">
        <v>883</v>
      </c>
      <c r="F14" s="179">
        <v>2025</v>
      </c>
    </row>
    <row r="15" spans="3:6" x14ac:dyDescent="0.3">
      <c r="C15" s="180">
        <v>45671</v>
      </c>
      <c r="D15" s="178">
        <f t="shared" si="0"/>
        <v>45671</v>
      </c>
      <c r="E15" s="182" t="s">
        <v>883</v>
      </c>
      <c r="F15" s="179">
        <v>2025</v>
      </c>
    </row>
    <row r="16" spans="3:6" x14ac:dyDescent="0.3">
      <c r="C16" s="180">
        <v>45672</v>
      </c>
      <c r="D16" s="178">
        <f t="shared" si="0"/>
        <v>45672</v>
      </c>
      <c r="E16" s="182" t="s">
        <v>883</v>
      </c>
      <c r="F16" s="179">
        <v>2025</v>
      </c>
    </row>
    <row r="17" spans="3:6" x14ac:dyDescent="0.3">
      <c r="C17" s="180">
        <v>45673</v>
      </c>
      <c r="D17" s="178">
        <f t="shared" si="0"/>
        <v>45673</v>
      </c>
      <c r="E17" s="182" t="s">
        <v>883</v>
      </c>
      <c r="F17" s="179">
        <v>2025</v>
      </c>
    </row>
    <row r="18" spans="3:6" x14ac:dyDescent="0.3">
      <c r="C18" s="180">
        <v>45674</v>
      </c>
      <c r="D18" s="178">
        <f t="shared" si="0"/>
        <v>45674</v>
      </c>
      <c r="E18" s="182" t="s">
        <v>883</v>
      </c>
      <c r="F18" s="179">
        <v>2025</v>
      </c>
    </row>
    <row r="19" spans="3:6" x14ac:dyDescent="0.3">
      <c r="C19" s="180">
        <v>45675</v>
      </c>
      <c r="D19" s="178">
        <f t="shared" si="0"/>
        <v>45675</v>
      </c>
      <c r="E19" s="182" t="s">
        <v>883</v>
      </c>
      <c r="F19" s="179">
        <v>2025</v>
      </c>
    </row>
    <row r="20" spans="3:6" x14ac:dyDescent="0.3">
      <c r="C20" s="180">
        <v>45676</v>
      </c>
      <c r="D20" s="178">
        <f t="shared" si="0"/>
        <v>45676</v>
      </c>
      <c r="E20" s="182" t="s">
        <v>883</v>
      </c>
      <c r="F20" s="179">
        <v>2025</v>
      </c>
    </row>
    <row r="21" spans="3:6" x14ac:dyDescent="0.3">
      <c r="C21" s="180">
        <v>45677</v>
      </c>
      <c r="D21" s="178">
        <f t="shared" si="0"/>
        <v>45677</v>
      </c>
      <c r="E21" s="182" t="s">
        <v>883</v>
      </c>
      <c r="F21" s="179">
        <v>2025</v>
      </c>
    </row>
    <row r="22" spans="3:6" x14ac:dyDescent="0.3">
      <c r="C22" s="180">
        <v>45678</v>
      </c>
      <c r="D22" s="178">
        <f t="shared" si="0"/>
        <v>45678</v>
      </c>
      <c r="E22" s="182" t="s">
        <v>883</v>
      </c>
      <c r="F22" s="179">
        <v>2025</v>
      </c>
    </row>
    <row r="23" spans="3:6" x14ac:dyDescent="0.3">
      <c r="C23" s="180">
        <v>45679</v>
      </c>
      <c r="D23" s="178">
        <f t="shared" si="0"/>
        <v>45679</v>
      </c>
      <c r="E23" s="182" t="s">
        <v>883</v>
      </c>
      <c r="F23" s="179">
        <v>2025</v>
      </c>
    </row>
    <row r="24" spans="3:6" x14ac:dyDescent="0.3">
      <c r="C24" s="180">
        <v>45680</v>
      </c>
      <c r="D24" s="178">
        <f t="shared" si="0"/>
        <v>45680</v>
      </c>
      <c r="E24" s="182" t="s">
        <v>883</v>
      </c>
      <c r="F24" s="179">
        <v>2025</v>
      </c>
    </row>
    <row r="25" spans="3:6" x14ac:dyDescent="0.3">
      <c r="C25" s="180">
        <v>45681</v>
      </c>
      <c r="D25" s="178">
        <f t="shared" si="0"/>
        <v>45681</v>
      </c>
      <c r="E25" s="182" t="s">
        <v>883</v>
      </c>
      <c r="F25" s="179">
        <v>2025</v>
      </c>
    </row>
    <row r="26" spans="3:6" x14ac:dyDescent="0.3">
      <c r="C26" s="180">
        <v>45682</v>
      </c>
      <c r="D26" s="178">
        <f t="shared" si="0"/>
        <v>45682</v>
      </c>
      <c r="E26" s="182" t="s">
        <v>883</v>
      </c>
      <c r="F26" s="179">
        <v>2025</v>
      </c>
    </row>
    <row r="27" spans="3:6" x14ac:dyDescent="0.3">
      <c r="C27" s="180">
        <v>45683</v>
      </c>
      <c r="D27" s="178">
        <f t="shared" si="0"/>
        <v>45683</v>
      </c>
      <c r="E27" s="182" t="s">
        <v>883</v>
      </c>
      <c r="F27" s="179">
        <v>2025</v>
      </c>
    </row>
    <row r="28" spans="3:6" x14ac:dyDescent="0.3">
      <c r="C28" s="180">
        <v>45684</v>
      </c>
      <c r="D28" s="178">
        <f t="shared" si="0"/>
        <v>45684</v>
      </c>
      <c r="E28" s="182" t="s">
        <v>883</v>
      </c>
      <c r="F28" s="179">
        <v>2025</v>
      </c>
    </row>
    <row r="29" spans="3:6" x14ac:dyDescent="0.3">
      <c r="C29" s="180">
        <v>45685</v>
      </c>
      <c r="D29" s="178">
        <f t="shared" si="0"/>
        <v>45685</v>
      </c>
      <c r="E29" s="182" t="s">
        <v>883</v>
      </c>
      <c r="F29" s="179">
        <v>2025</v>
      </c>
    </row>
    <row r="30" spans="3:6" x14ac:dyDescent="0.3">
      <c r="C30" s="180">
        <v>45686</v>
      </c>
      <c r="D30" s="178">
        <f t="shared" si="0"/>
        <v>45686</v>
      </c>
      <c r="E30" s="182" t="s">
        <v>883</v>
      </c>
      <c r="F30" s="179">
        <v>2025</v>
      </c>
    </row>
    <row r="31" spans="3:6" x14ac:dyDescent="0.3">
      <c r="C31" s="180">
        <v>45687</v>
      </c>
      <c r="D31" s="178">
        <f t="shared" si="0"/>
        <v>45687</v>
      </c>
      <c r="E31" s="182" t="s">
        <v>883</v>
      </c>
      <c r="F31" s="179">
        <v>2025</v>
      </c>
    </row>
    <row r="32" spans="3:6" x14ac:dyDescent="0.3">
      <c r="C32" s="180">
        <v>45688</v>
      </c>
      <c r="D32" s="178">
        <f t="shared" si="0"/>
        <v>45688</v>
      </c>
      <c r="E32" s="182" t="s">
        <v>883</v>
      </c>
      <c r="F32" s="179">
        <v>2025</v>
      </c>
    </row>
    <row r="33" spans="3:6" x14ac:dyDescent="0.3">
      <c r="C33" s="180">
        <v>45689</v>
      </c>
      <c r="D33" s="178">
        <f t="shared" si="0"/>
        <v>45689</v>
      </c>
      <c r="E33" s="182" t="s">
        <v>884</v>
      </c>
      <c r="F33" s="179">
        <v>2025</v>
      </c>
    </row>
    <row r="34" spans="3:6" x14ac:dyDescent="0.3">
      <c r="C34" s="180">
        <v>45690</v>
      </c>
      <c r="D34" s="178">
        <f t="shared" si="0"/>
        <v>45690</v>
      </c>
      <c r="E34" s="182" t="s">
        <v>884</v>
      </c>
      <c r="F34" s="179">
        <v>2025</v>
      </c>
    </row>
    <row r="35" spans="3:6" x14ac:dyDescent="0.3">
      <c r="C35" s="180">
        <v>45691</v>
      </c>
      <c r="D35" s="178">
        <f t="shared" si="0"/>
        <v>45691</v>
      </c>
      <c r="E35" s="182" t="s">
        <v>884</v>
      </c>
      <c r="F35" s="179">
        <v>2025</v>
      </c>
    </row>
    <row r="36" spans="3:6" x14ac:dyDescent="0.3">
      <c r="C36" s="180">
        <v>45692</v>
      </c>
      <c r="D36" s="178">
        <f t="shared" si="0"/>
        <v>45692</v>
      </c>
      <c r="E36" s="182" t="s">
        <v>884</v>
      </c>
      <c r="F36" s="179">
        <v>2025</v>
      </c>
    </row>
    <row r="37" spans="3:6" x14ac:dyDescent="0.3">
      <c r="C37" s="180">
        <v>45693</v>
      </c>
      <c r="D37" s="178">
        <f t="shared" si="0"/>
        <v>45693</v>
      </c>
      <c r="E37" s="182" t="s">
        <v>884</v>
      </c>
      <c r="F37" s="179">
        <v>2025</v>
      </c>
    </row>
    <row r="38" spans="3:6" x14ac:dyDescent="0.3">
      <c r="C38" s="180">
        <v>45694</v>
      </c>
      <c r="D38" s="178">
        <f t="shared" si="0"/>
        <v>45694</v>
      </c>
      <c r="E38" s="182" t="s">
        <v>884</v>
      </c>
      <c r="F38" s="179">
        <v>2025</v>
      </c>
    </row>
    <row r="39" spans="3:6" x14ac:dyDescent="0.3">
      <c r="C39" s="180">
        <v>45695</v>
      </c>
      <c r="D39" s="178">
        <f t="shared" si="0"/>
        <v>45695</v>
      </c>
      <c r="E39" s="182" t="s">
        <v>884</v>
      </c>
      <c r="F39" s="179">
        <v>2025</v>
      </c>
    </row>
    <row r="40" spans="3:6" x14ac:dyDescent="0.3">
      <c r="C40" s="180">
        <v>45696</v>
      </c>
      <c r="D40" s="178">
        <f t="shared" si="0"/>
        <v>45696</v>
      </c>
      <c r="E40" s="182" t="s">
        <v>884</v>
      </c>
      <c r="F40" s="179">
        <v>2025</v>
      </c>
    </row>
    <row r="41" spans="3:6" x14ac:dyDescent="0.3">
      <c r="C41" s="180">
        <v>45697</v>
      </c>
      <c r="D41" s="178">
        <f t="shared" si="0"/>
        <v>45697</v>
      </c>
      <c r="E41" s="182" t="s">
        <v>884</v>
      </c>
      <c r="F41" s="179">
        <v>2025</v>
      </c>
    </row>
    <row r="42" spans="3:6" x14ac:dyDescent="0.3">
      <c r="C42" s="180">
        <v>45698</v>
      </c>
      <c r="D42" s="178">
        <f t="shared" si="0"/>
        <v>45698</v>
      </c>
      <c r="E42" s="182" t="s">
        <v>884</v>
      </c>
      <c r="F42" s="179">
        <v>2025</v>
      </c>
    </row>
    <row r="43" spans="3:6" x14ac:dyDescent="0.3">
      <c r="C43" s="180">
        <v>45699</v>
      </c>
      <c r="D43" s="178">
        <f t="shared" si="0"/>
        <v>45699</v>
      </c>
      <c r="E43" s="182" t="s">
        <v>884</v>
      </c>
      <c r="F43" s="179">
        <v>2025</v>
      </c>
    </row>
    <row r="44" spans="3:6" x14ac:dyDescent="0.3">
      <c r="C44" s="180">
        <v>45700</v>
      </c>
      <c r="D44" s="178">
        <f t="shared" si="0"/>
        <v>45700</v>
      </c>
      <c r="E44" s="182" t="s">
        <v>884</v>
      </c>
      <c r="F44" s="179">
        <v>2025</v>
      </c>
    </row>
    <row r="45" spans="3:6" x14ac:dyDescent="0.3">
      <c r="C45" s="180">
        <v>45701</v>
      </c>
      <c r="D45" s="178">
        <f t="shared" si="0"/>
        <v>45701</v>
      </c>
      <c r="E45" s="182" t="s">
        <v>884</v>
      </c>
      <c r="F45" s="179">
        <v>2025</v>
      </c>
    </row>
    <row r="46" spans="3:6" x14ac:dyDescent="0.3">
      <c r="C46" s="180">
        <v>45702</v>
      </c>
      <c r="D46" s="178">
        <f t="shared" si="0"/>
        <v>45702</v>
      </c>
      <c r="E46" s="182" t="s">
        <v>884</v>
      </c>
      <c r="F46" s="179">
        <v>2025</v>
      </c>
    </row>
    <row r="47" spans="3:6" x14ac:dyDescent="0.3">
      <c r="C47" s="180">
        <v>45703</v>
      </c>
      <c r="D47" s="178">
        <f t="shared" si="0"/>
        <v>45703</v>
      </c>
      <c r="E47" s="182" t="s">
        <v>884</v>
      </c>
      <c r="F47" s="179">
        <v>2025</v>
      </c>
    </row>
    <row r="48" spans="3:6" x14ac:dyDescent="0.3">
      <c r="C48" s="180">
        <v>45704</v>
      </c>
      <c r="D48" s="178">
        <f t="shared" si="0"/>
        <v>45704</v>
      </c>
      <c r="E48" s="182" t="s">
        <v>884</v>
      </c>
      <c r="F48" s="179">
        <v>2025</v>
      </c>
    </row>
    <row r="49" spans="3:6" x14ac:dyDescent="0.3">
      <c r="C49" s="180">
        <v>45705</v>
      </c>
      <c r="D49" s="178">
        <f t="shared" si="0"/>
        <v>45705</v>
      </c>
      <c r="E49" s="182" t="s">
        <v>884</v>
      </c>
      <c r="F49" s="179">
        <v>2025</v>
      </c>
    </row>
    <row r="50" spans="3:6" x14ac:dyDescent="0.3">
      <c r="C50" s="180">
        <v>45706</v>
      </c>
      <c r="D50" s="178">
        <f t="shared" si="0"/>
        <v>45706</v>
      </c>
      <c r="E50" s="182" t="s">
        <v>884</v>
      </c>
      <c r="F50" s="179">
        <v>2025</v>
      </c>
    </row>
    <row r="51" spans="3:6" x14ac:dyDescent="0.3">
      <c r="C51" s="180">
        <v>45707</v>
      </c>
      <c r="D51" s="178">
        <f t="shared" si="0"/>
        <v>45707</v>
      </c>
      <c r="E51" s="182" t="s">
        <v>884</v>
      </c>
      <c r="F51" s="179">
        <v>2025</v>
      </c>
    </row>
    <row r="52" spans="3:6" x14ac:dyDescent="0.3">
      <c r="C52" s="180">
        <v>45708</v>
      </c>
      <c r="D52" s="178">
        <f t="shared" si="0"/>
        <v>45708</v>
      </c>
      <c r="E52" s="182" t="s">
        <v>884</v>
      </c>
      <c r="F52" s="179">
        <v>2025</v>
      </c>
    </row>
    <row r="53" spans="3:6" x14ac:dyDescent="0.3">
      <c r="C53" s="180">
        <v>45709</v>
      </c>
      <c r="D53" s="178">
        <f t="shared" si="0"/>
        <v>45709</v>
      </c>
      <c r="E53" s="182" t="s">
        <v>884</v>
      </c>
      <c r="F53" s="179">
        <v>2025</v>
      </c>
    </row>
    <row r="54" spans="3:6" x14ac:dyDescent="0.3">
      <c r="C54" s="180">
        <v>45710</v>
      </c>
      <c r="D54" s="178">
        <f t="shared" si="0"/>
        <v>45710</v>
      </c>
      <c r="E54" s="182" t="s">
        <v>884</v>
      </c>
      <c r="F54" s="179">
        <v>2025</v>
      </c>
    </row>
    <row r="55" spans="3:6" x14ac:dyDescent="0.3">
      <c r="C55" s="180">
        <v>45711</v>
      </c>
      <c r="D55" s="178">
        <f t="shared" si="0"/>
        <v>45711</v>
      </c>
      <c r="E55" s="182" t="s">
        <v>884</v>
      </c>
      <c r="F55" s="179">
        <v>2025</v>
      </c>
    </row>
    <row r="56" spans="3:6" x14ac:dyDescent="0.3">
      <c r="C56" s="180">
        <v>45712</v>
      </c>
      <c r="D56" s="178">
        <f t="shared" si="0"/>
        <v>45712</v>
      </c>
      <c r="E56" s="182" t="s">
        <v>884</v>
      </c>
      <c r="F56" s="179">
        <v>2025</v>
      </c>
    </row>
    <row r="57" spans="3:6" x14ac:dyDescent="0.3">
      <c r="C57" s="180">
        <v>45713</v>
      </c>
      <c r="D57" s="178">
        <f t="shared" si="0"/>
        <v>45713</v>
      </c>
      <c r="E57" s="182" t="s">
        <v>884</v>
      </c>
      <c r="F57" s="179">
        <v>2025</v>
      </c>
    </row>
    <row r="58" spans="3:6" x14ac:dyDescent="0.3">
      <c r="C58" s="180">
        <v>45714</v>
      </c>
      <c r="D58" s="178">
        <f t="shared" si="0"/>
        <v>45714</v>
      </c>
      <c r="E58" s="182" t="s">
        <v>884</v>
      </c>
      <c r="F58" s="179">
        <v>2025</v>
      </c>
    </row>
    <row r="59" spans="3:6" x14ac:dyDescent="0.3">
      <c r="C59" s="180">
        <v>45715</v>
      </c>
      <c r="D59" s="178">
        <f t="shared" si="0"/>
        <v>45715</v>
      </c>
      <c r="E59" s="182" t="s">
        <v>884</v>
      </c>
      <c r="F59" s="179">
        <v>2025</v>
      </c>
    </row>
    <row r="60" spans="3:6" x14ac:dyDescent="0.3">
      <c r="C60" s="180">
        <v>45716</v>
      </c>
      <c r="D60" s="178">
        <f t="shared" si="0"/>
        <v>45716</v>
      </c>
      <c r="E60" s="182" t="s">
        <v>884</v>
      </c>
      <c r="F60" s="179">
        <v>2025</v>
      </c>
    </row>
    <row r="61" spans="3:6" x14ac:dyDescent="0.3">
      <c r="C61" s="180">
        <v>45717</v>
      </c>
      <c r="D61" s="178">
        <f t="shared" si="0"/>
        <v>45717</v>
      </c>
      <c r="E61" s="182" t="s">
        <v>885</v>
      </c>
      <c r="F61" s="179">
        <v>2025</v>
      </c>
    </row>
    <row r="62" spans="3:6" x14ac:dyDescent="0.3">
      <c r="C62" s="180">
        <v>45718</v>
      </c>
      <c r="D62" s="178">
        <f t="shared" si="0"/>
        <v>45718</v>
      </c>
      <c r="E62" s="182" t="s">
        <v>885</v>
      </c>
      <c r="F62" s="179">
        <v>2025</v>
      </c>
    </row>
    <row r="63" spans="3:6" x14ac:dyDescent="0.3">
      <c r="C63" s="180">
        <v>45719</v>
      </c>
      <c r="D63" s="178">
        <f t="shared" si="0"/>
        <v>45719</v>
      </c>
      <c r="E63" s="182" t="s">
        <v>885</v>
      </c>
      <c r="F63" s="179">
        <v>2025</v>
      </c>
    </row>
    <row r="64" spans="3:6" x14ac:dyDescent="0.3">
      <c r="C64" s="180">
        <v>45720</v>
      </c>
      <c r="D64" s="178">
        <f t="shared" si="0"/>
        <v>45720</v>
      </c>
      <c r="E64" s="182" t="s">
        <v>885</v>
      </c>
      <c r="F64" s="179">
        <v>2025</v>
      </c>
    </row>
    <row r="65" spans="3:6" x14ac:dyDescent="0.3">
      <c r="C65" s="180">
        <v>45721</v>
      </c>
      <c r="D65" s="178">
        <f t="shared" si="0"/>
        <v>45721</v>
      </c>
      <c r="E65" s="182" t="s">
        <v>885</v>
      </c>
      <c r="F65" s="179">
        <v>2025</v>
      </c>
    </row>
    <row r="66" spans="3:6" x14ac:dyDescent="0.3">
      <c r="C66" s="180">
        <v>45722</v>
      </c>
      <c r="D66" s="178">
        <f t="shared" si="0"/>
        <v>45722</v>
      </c>
      <c r="E66" s="182" t="s">
        <v>885</v>
      </c>
      <c r="F66" s="179">
        <v>2025</v>
      </c>
    </row>
    <row r="67" spans="3:6" x14ac:dyDescent="0.3">
      <c r="C67" s="180">
        <v>45723</v>
      </c>
      <c r="D67" s="178">
        <f t="shared" ref="D67:D130" si="1">C67</f>
        <v>45723</v>
      </c>
      <c r="E67" s="182" t="s">
        <v>885</v>
      </c>
      <c r="F67" s="179">
        <v>2025</v>
      </c>
    </row>
    <row r="68" spans="3:6" x14ac:dyDescent="0.3">
      <c r="C68" s="180">
        <v>45724</v>
      </c>
      <c r="D68" s="178">
        <f t="shared" si="1"/>
        <v>45724</v>
      </c>
      <c r="E68" s="182" t="s">
        <v>885</v>
      </c>
      <c r="F68" s="179">
        <v>2025</v>
      </c>
    </row>
    <row r="69" spans="3:6" x14ac:dyDescent="0.3">
      <c r="C69" s="180">
        <v>45725</v>
      </c>
      <c r="D69" s="178">
        <f t="shared" si="1"/>
        <v>45725</v>
      </c>
      <c r="E69" s="182" t="s">
        <v>885</v>
      </c>
      <c r="F69" s="179">
        <v>2025</v>
      </c>
    </row>
    <row r="70" spans="3:6" x14ac:dyDescent="0.3">
      <c r="C70" s="180">
        <v>45726</v>
      </c>
      <c r="D70" s="178">
        <f t="shared" si="1"/>
        <v>45726</v>
      </c>
      <c r="E70" s="182" t="s">
        <v>885</v>
      </c>
      <c r="F70" s="179">
        <v>2025</v>
      </c>
    </row>
    <row r="71" spans="3:6" x14ac:dyDescent="0.3">
      <c r="C71" s="180">
        <v>45727</v>
      </c>
      <c r="D71" s="178">
        <f t="shared" si="1"/>
        <v>45727</v>
      </c>
      <c r="E71" s="182" t="s">
        <v>885</v>
      </c>
      <c r="F71" s="179">
        <v>2025</v>
      </c>
    </row>
    <row r="72" spans="3:6" x14ac:dyDescent="0.3">
      <c r="C72" s="180">
        <v>45728</v>
      </c>
      <c r="D72" s="178">
        <f t="shared" si="1"/>
        <v>45728</v>
      </c>
      <c r="E72" s="182" t="s">
        <v>885</v>
      </c>
      <c r="F72" s="179">
        <v>2025</v>
      </c>
    </row>
    <row r="73" spans="3:6" x14ac:dyDescent="0.3">
      <c r="C73" s="180">
        <v>45729</v>
      </c>
      <c r="D73" s="178">
        <f t="shared" si="1"/>
        <v>45729</v>
      </c>
      <c r="E73" s="182" t="s">
        <v>885</v>
      </c>
      <c r="F73" s="179">
        <v>2025</v>
      </c>
    </row>
    <row r="74" spans="3:6" x14ac:dyDescent="0.3">
      <c r="C74" s="180">
        <v>45730</v>
      </c>
      <c r="D74" s="178">
        <f t="shared" si="1"/>
        <v>45730</v>
      </c>
      <c r="E74" s="182" t="s">
        <v>885</v>
      </c>
      <c r="F74" s="179">
        <v>2025</v>
      </c>
    </row>
    <row r="75" spans="3:6" x14ac:dyDescent="0.3">
      <c r="C75" s="180">
        <v>45731</v>
      </c>
      <c r="D75" s="178">
        <f t="shared" si="1"/>
        <v>45731</v>
      </c>
      <c r="E75" s="182" t="s">
        <v>885</v>
      </c>
      <c r="F75" s="179">
        <v>2025</v>
      </c>
    </row>
    <row r="76" spans="3:6" x14ac:dyDescent="0.3">
      <c r="C76" s="180">
        <v>45732</v>
      </c>
      <c r="D76" s="178">
        <f t="shared" si="1"/>
        <v>45732</v>
      </c>
      <c r="E76" s="182" t="s">
        <v>885</v>
      </c>
      <c r="F76" s="179">
        <v>2025</v>
      </c>
    </row>
    <row r="77" spans="3:6" x14ac:dyDescent="0.3">
      <c r="C77" s="180">
        <v>45733</v>
      </c>
      <c r="D77" s="178">
        <f t="shared" si="1"/>
        <v>45733</v>
      </c>
      <c r="E77" s="182" t="s">
        <v>885</v>
      </c>
      <c r="F77" s="179">
        <v>2025</v>
      </c>
    </row>
    <row r="78" spans="3:6" x14ac:dyDescent="0.3">
      <c r="C78" s="180">
        <v>45734</v>
      </c>
      <c r="D78" s="178">
        <f t="shared" si="1"/>
        <v>45734</v>
      </c>
      <c r="E78" s="182" t="s">
        <v>885</v>
      </c>
      <c r="F78" s="179">
        <v>2025</v>
      </c>
    </row>
    <row r="79" spans="3:6" x14ac:dyDescent="0.3">
      <c r="C79" s="180">
        <v>45735</v>
      </c>
      <c r="D79" s="178">
        <f t="shared" si="1"/>
        <v>45735</v>
      </c>
      <c r="E79" s="182" t="s">
        <v>885</v>
      </c>
      <c r="F79" s="179">
        <v>2025</v>
      </c>
    </row>
    <row r="80" spans="3:6" x14ac:dyDescent="0.3">
      <c r="C80" s="180">
        <v>45736</v>
      </c>
      <c r="D80" s="178">
        <f t="shared" si="1"/>
        <v>45736</v>
      </c>
      <c r="E80" s="182" t="s">
        <v>885</v>
      </c>
      <c r="F80" s="179">
        <v>2025</v>
      </c>
    </row>
    <row r="81" spans="3:6" x14ac:dyDescent="0.3">
      <c r="C81" s="180">
        <v>45737</v>
      </c>
      <c r="D81" s="178">
        <f t="shared" si="1"/>
        <v>45737</v>
      </c>
      <c r="E81" s="182" t="s">
        <v>885</v>
      </c>
      <c r="F81" s="179">
        <v>2025</v>
      </c>
    </row>
    <row r="82" spans="3:6" x14ac:dyDescent="0.3">
      <c r="C82" s="180">
        <v>45738</v>
      </c>
      <c r="D82" s="178">
        <f t="shared" si="1"/>
        <v>45738</v>
      </c>
      <c r="E82" s="182" t="s">
        <v>885</v>
      </c>
      <c r="F82" s="179">
        <v>2025</v>
      </c>
    </row>
    <row r="83" spans="3:6" x14ac:dyDescent="0.3">
      <c r="C83" s="180">
        <v>45739</v>
      </c>
      <c r="D83" s="178">
        <f t="shared" si="1"/>
        <v>45739</v>
      </c>
      <c r="E83" s="182" t="s">
        <v>885</v>
      </c>
      <c r="F83" s="179">
        <v>2025</v>
      </c>
    </row>
    <row r="84" spans="3:6" x14ac:dyDescent="0.3">
      <c r="C84" s="180">
        <v>45740</v>
      </c>
      <c r="D84" s="178">
        <f t="shared" si="1"/>
        <v>45740</v>
      </c>
      <c r="E84" s="182" t="s">
        <v>885</v>
      </c>
      <c r="F84" s="179">
        <v>2025</v>
      </c>
    </row>
    <row r="85" spans="3:6" x14ac:dyDescent="0.3">
      <c r="C85" s="180">
        <v>45741</v>
      </c>
      <c r="D85" s="178">
        <f t="shared" si="1"/>
        <v>45741</v>
      </c>
      <c r="E85" s="182" t="s">
        <v>885</v>
      </c>
      <c r="F85" s="179">
        <v>2025</v>
      </c>
    </row>
    <row r="86" spans="3:6" x14ac:dyDescent="0.3">
      <c r="C86" s="180">
        <v>45742</v>
      </c>
      <c r="D86" s="178">
        <f t="shared" si="1"/>
        <v>45742</v>
      </c>
      <c r="E86" s="182" t="s">
        <v>885</v>
      </c>
      <c r="F86" s="179">
        <v>2025</v>
      </c>
    </row>
    <row r="87" spans="3:6" x14ac:dyDescent="0.3">
      <c r="C87" s="180">
        <v>45743</v>
      </c>
      <c r="D87" s="178">
        <f t="shared" si="1"/>
        <v>45743</v>
      </c>
      <c r="E87" s="182" t="s">
        <v>885</v>
      </c>
      <c r="F87" s="179">
        <v>2025</v>
      </c>
    </row>
    <row r="88" spans="3:6" x14ac:dyDescent="0.3">
      <c r="C88" s="180">
        <v>45744</v>
      </c>
      <c r="D88" s="178">
        <f t="shared" si="1"/>
        <v>45744</v>
      </c>
      <c r="E88" s="182" t="s">
        <v>885</v>
      </c>
      <c r="F88" s="179">
        <v>2025</v>
      </c>
    </row>
    <row r="89" spans="3:6" x14ac:dyDescent="0.3">
      <c r="C89" s="180">
        <v>45745</v>
      </c>
      <c r="D89" s="178">
        <f t="shared" si="1"/>
        <v>45745</v>
      </c>
      <c r="E89" s="182" t="s">
        <v>885</v>
      </c>
      <c r="F89" s="179">
        <v>2025</v>
      </c>
    </row>
    <row r="90" spans="3:6" x14ac:dyDescent="0.3">
      <c r="C90" s="180">
        <v>45746</v>
      </c>
      <c r="D90" s="178">
        <f t="shared" si="1"/>
        <v>45746</v>
      </c>
      <c r="E90" s="182" t="s">
        <v>885</v>
      </c>
      <c r="F90" s="179">
        <v>2025</v>
      </c>
    </row>
    <row r="91" spans="3:6" x14ac:dyDescent="0.3">
      <c r="C91" s="180">
        <v>45747</v>
      </c>
      <c r="D91" s="178">
        <f t="shared" si="1"/>
        <v>45747</v>
      </c>
      <c r="E91" s="182" t="s">
        <v>885</v>
      </c>
      <c r="F91" s="179">
        <v>2025</v>
      </c>
    </row>
    <row r="92" spans="3:6" x14ac:dyDescent="0.3">
      <c r="C92" s="180">
        <v>45748</v>
      </c>
      <c r="D92" s="178">
        <f t="shared" si="1"/>
        <v>45748</v>
      </c>
      <c r="E92" s="182" t="s">
        <v>886</v>
      </c>
      <c r="F92" s="179">
        <v>2025</v>
      </c>
    </row>
    <row r="93" spans="3:6" x14ac:dyDescent="0.3">
      <c r="C93" s="180">
        <v>45749</v>
      </c>
      <c r="D93" s="178">
        <f t="shared" si="1"/>
        <v>45749</v>
      </c>
      <c r="E93" s="182" t="s">
        <v>886</v>
      </c>
      <c r="F93" s="179">
        <v>2025</v>
      </c>
    </row>
    <row r="94" spans="3:6" x14ac:dyDescent="0.3">
      <c r="C94" s="180">
        <v>45750</v>
      </c>
      <c r="D94" s="178">
        <f t="shared" si="1"/>
        <v>45750</v>
      </c>
      <c r="E94" s="182" t="s">
        <v>886</v>
      </c>
      <c r="F94" s="179">
        <v>2025</v>
      </c>
    </row>
    <row r="95" spans="3:6" x14ac:dyDescent="0.3">
      <c r="C95" s="180">
        <v>45751</v>
      </c>
      <c r="D95" s="178">
        <f t="shared" si="1"/>
        <v>45751</v>
      </c>
      <c r="E95" s="182" t="s">
        <v>886</v>
      </c>
      <c r="F95" s="179">
        <v>2025</v>
      </c>
    </row>
    <row r="96" spans="3:6" x14ac:dyDescent="0.3">
      <c r="C96" s="180">
        <v>45752</v>
      </c>
      <c r="D96" s="178">
        <f t="shared" si="1"/>
        <v>45752</v>
      </c>
      <c r="E96" s="182" t="s">
        <v>886</v>
      </c>
      <c r="F96" s="179">
        <v>2025</v>
      </c>
    </row>
    <row r="97" spans="3:6" x14ac:dyDescent="0.3">
      <c r="C97" s="180">
        <v>45753</v>
      </c>
      <c r="D97" s="178">
        <f t="shared" si="1"/>
        <v>45753</v>
      </c>
      <c r="E97" s="182" t="s">
        <v>886</v>
      </c>
      <c r="F97" s="179">
        <v>2025</v>
      </c>
    </row>
    <row r="98" spans="3:6" x14ac:dyDescent="0.3">
      <c r="C98" s="180">
        <v>45754</v>
      </c>
      <c r="D98" s="178">
        <f t="shared" si="1"/>
        <v>45754</v>
      </c>
      <c r="E98" s="182" t="s">
        <v>886</v>
      </c>
      <c r="F98" s="179">
        <v>2025</v>
      </c>
    </row>
    <row r="99" spans="3:6" x14ac:dyDescent="0.3">
      <c r="C99" s="180">
        <v>45755</v>
      </c>
      <c r="D99" s="178">
        <f t="shared" si="1"/>
        <v>45755</v>
      </c>
      <c r="E99" s="182" t="s">
        <v>886</v>
      </c>
      <c r="F99" s="179">
        <v>2025</v>
      </c>
    </row>
    <row r="100" spans="3:6" x14ac:dyDescent="0.3">
      <c r="C100" s="180">
        <v>45756</v>
      </c>
      <c r="D100" s="178">
        <f t="shared" si="1"/>
        <v>45756</v>
      </c>
      <c r="E100" s="182" t="s">
        <v>886</v>
      </c>
      <c r="F100" s="179">
        <v>2025</v>
      </c>
    </row>
    <row r="101" spans="3:6" x14ac:dyDescent="0.3">
      <c r="C101" s="180">
        <v>45757</v>
      </c>
      <c r="D101" s="178">
        <f t="shared" si="1"/>
        <v>45757</v>
      </c>
      <c r="E101" s="182" t="s">
        <v>886</v>
      </c>
      <c r="F101" s="179">
        <v>2025</v>
      </c>
    </row>
    <row r="102" spans="3:6" x14ac:dyDescent="0.3">
      <c r="C102" s="180">
        <v>45758</v>
      </c>
      <c r="D102" s="178">
        <f t="shared" si="1"/>
        <v>45758</v>
      </c>
      <c r="E102" s="182" t="s">
        <v>886</v>
      </c>
      <c r="F102" s="179">
        <v>2025</v>
      </c>
    </row>
    <row r="103" spans="3:6" x14ac:dyDescent="0.3">
      <c r="C103" s="180">
        <v>45759</v>
      </c>
      <c r="D103" s="178">
        <f t="shared" si="1"/>
        <v>45759</v>
      </c>
      <c r="E103" s="182" t="s">
        <v>886</v>
      </c>
      <c r="F103" s="179">
        <v>2025</v>
      </c>
    </row>
    <row r="104" spans="3:6" x14ac:dyDescent="0.3">
      <c r="C104" s="180">
        <v>45760</v>
      </c>
      <c r="D104" s="178">
        <f t="shared" si="1"/>
        <v>45760</v>
      </c>
      <c r="E104" s="182" t="s">
        <v>886</v>
      </c>
      <c r="F104" s="179">
        <v>2025</v>
      </c>
    </row>
    <row r="105" spans="3:6" x14ac:dyDescent="0.3">
      <c r="C105" s="180">
        <v>45761</v>
      </c>
      <c r="D105" s="178">
        <f t="shared" si="1"/>
        <v>45761</v>
      </c>
      <c r="E105" s="182" t="s">
        <v>886</v>
      </c>
      <c r="F105" s="179">
        <v>2025</v>
      </c>
    </row>
    <row r="106" spans="3:6" x14ac:dyDescent="0.3">
      <c r="C106" s="180">
        <v>45762</v>
      </c>
      <c r="D106" s="178">
        <f t="shared" si="1"/>
        <v>45762</v>
      </c>
      <c r="E106" s="182" t="s">
        <v>886</v>
      </c>
      <c r="F106" s="179">
        <v>2025</v>
      </c>
    </row>
    <row r="107" spans="3:6" x14ac:dyDescent="0.3">
      <c r="C107" s="180">
        <v>45763</v>
      </c>
      <c r="D107" s="178">
        <f t="shared" si="1"/>
        <v>45763</v>
      </c>
      <c r="E107" s="182" t="s">
        <v>886</v>
      </c>
      <c r="F107" s="179">
        <v>2025</v>
      </c>
    </row>
    <row r="108" spans="3:6" x14ac:dyDescent="0.3">
      <c r="C108" s="180">
        <v>45764</v>
      </c>
      <c r="D108" s="178">
        <f t="shared" si="1"/>
        <v>45764</v>
      </c>
      <c r="E108" s="182" t="s">
        <v>886</v>
      </c>
      <c r="F108" s="179">
        <v>2025</v>
      </c>
    </row>
    <row r="109" spans="3:6" x14ac:dyDescent="0.3">
      <c r="C109" s="180">
        <v>45765</v>
      </c>
      <c r="D109" s="178">
        <f t="shared" si="1"/>
        <v>45765</v>
      </c>
      <c r="E109" s="182" t="s">
        <v>886</v>
      </c>
      <c r="F109" s="179">
        <v>2025</v>
      </c>
    </row>
    <row r="110" spans="3:6" x14ac:dyDescent="0.3">
      <c r="C110" s="180">
        <v>45766</v>
      </c>
      <c r="D110" s="178">
        <f t="shared" si="1"/>
        <v>45766</v>
      </c>
      <c r="E110" s="182" t="s">
        <v>886</v>
      </c>
      <c r="F110" s="179">
        <v>2025</v>
      </c>
    </row>
    <row r="111" spans="3:6" x14ac:dyDescent="0.3">
      <c r="C111" s="180">
        <v>45767</v>
      </c>
      <c r="D111" s="178">
        <f t="shared" si="1"/>
        <v>45767</v>
      </c>
      <c r="E111" s="182" t="s">
        <v>886</v>
      </c>
      <c r="F111" s="179">
        <v>2025</v>
      </c>
    </row>
    <row r="112" spans="3:6" x14ac:dyDescent="0.3">
      <c r="C112" s="180">
        <v>45768</v>
      </c>
      <c r="D112" s="178">
        <f t="shared" si="1"/>
        <v>45768</v>
      </c>
      <c r="E112" s="182" t="s">
        <v>886</v>
      </c>
      <c r="F112" s="179">
        <v>2025</v>
      </c>
    </row>
    <row r="113" spans="3:6" x14ac:dyDescent="0.3">
      <c r="C113" s="180">
        <v>45769</v>
      </c>
      <c r="D113" s="178">
        <f t="shared" si="1"/>
        <v>45769</v>
      </c>
      <c r="E113" s="182" t="s">
        <v>886</v>
      </c>
      <c r="F113" s="179">
        <v>2025</v>
      </c>
    </row>
    <row r="114" spans="3:6" x14ac:dyDescent="0.3">
      <c r="C114" s="180">
        <v>45770</v>
      </c>
      <c r="D114" s="178">
        <f t="shared" si="1"/>
        <v>45770</v>
      </c>
      <c r="E114" s="182" t="s">
        <v>886</v>
      </c>
      <c r="F114" s="179">
        <v>2025</v>
      </c>
    </row>
    <row r="115" spans="3:6" x14ac:dyDescent="0.3">
      <c r="C115" s="180">
        <v>45771</v>
      </c>
      <c r="D115" s="178">
        <f t="shared" si="1"/>
        <v>45771</v>
      </c>
      <c r="E115" s="182" t="s">
        <v>886</v>
      </c>
      <c r="F115" s="179">
        <v>2025</v>
      </c>
    </row>
    <row r="116" spans="3:6" x14ac:dyDescent="0.3">
      <c r="C116" s="180">
        <v>45772</v>
      </c>
      <c r="D116" s="178">
        <f t="shared" si="1"/>
        <v>45772</v>
      </c>
      <c r="E116" s="182" t="s">
        <v>886</v>
      </c>
      <c r="F116" s="179">
        <v>2025</v>
      </c>
    </row>
    <row r="117" spans="3:6" x14ac:dyDescent="0.3">
      <c r="C117" s="180">
        <v>45773</v>
      </c>
      <c r="D117" s="178">
        <f t="shared" si="1"/>
        <v>45773</v>
      </c>
      <c r="E117" s="182" t="s">
        <v>886</v>
      </c>
      <c r="F117" s="179">
        <v>2025</v>
      </c>
    </row>
    <row r="118" spans="3:6" x14ac:dyDescent="0.3">
      <c r="C118" s="180">
        <v>45774</v>
      </c>
      <c r="D118" s="178">
        <f t="shared" si="1"/>
        <v>45774</v>
      </c>
      <c r="E118" s="182" t="s">
        <v>886</v>
      </c>
      <c r="F118" s="179">
        <v>2025</v>
      </c>
    </row>
    <row r="119" spans="3:6" x14ac:dyDescent="0.3">
      <c r="C119" s="180">
        <v>45775</v>
      </c>
      <c r="D119" s="178">
        <f t="shared" si="1"/>
        <v>45775</v>
      </c>
      <c r="E119" s="182" t="s">
        <v>886</v>
      </c>
      <c r="F119" s="179">
        <v>2025</v>
      </c>
    </row>
    <row r="120" spans="3:6" x14ac:dyDescent="0.3">
      <c r="C120" s="180">
        <v>45776</v>
      </c>
      <c r="D120" s="178">
        <f t="shared" si="1"/>
        <v>45776</v>
      </c>
      <c r="E120" s="182" t="s">
        <v>886</v>
      </c>
      <c r="F120" s="179">
        <v>2025</v>
      </c>
    </row>
    <row r="121" spans="3:6" x14ac:dyDescent="0.3">
      <c r="C121" s="180">
        <v>45777</v>
      </c>
      <c r="D121" s="178">
        <f t="shared" si="1"/>
        <v>45777</v>
      </c>
      <c r="E121" s="182" t="s">
        <v>886</v>
      </c>
      <c r="F121" s="179">
        <v>2025</v>
      </c>
    </row>
    <row r="122" spans="3:6" x14ac:dyDescent="0.3">
      <c r="C122" s="180">
        <v>45778</v>
      </c>
      <c r="D122" s="178">
        <f t="shared" si="1"/>
        <v>45778</v>
      </c>
      <c r="E122" s="182" t="s">
        <v>887</v>
      </c>
      <c r="F122" s="179">
        <v>2025</v>
      </c>
    </row>
    <row r="123" spans="3:6" x14ac:dyDescent="0.3">
      <c r="C123" s="180">
        <v>45779</v>
      </c>
      <c r="D123" s="178">
        <f t="shared" si="1"/>
        <v>45779</v>
      </c>
      <c r="E123" s="182" t="s">
        <v>887</v>
      </c>
      <c r="F123" s="179">
        <v>2025</v>
      </c>
    </row>
    <row r="124" spans="3:6" x14ac:dyDescent="0.3">
      <c r="C124" s="180">
        <v>45780</v>
      </c>
      <c r="D124" s="178">
        <f t="shared" si="1"/>
        <v>45780</v>
      </c>
      <c r="E124" s="182" t="s">
        <v>887</v>
      </c>
      <c r="F124" s="179">
        <v>2025</v>
      </c>
    </row>
    <row r="125" spans="3:6" x14ac:dyDescent="0.3">
      <c r="C125" s="180">
        <v>45781</v>
      </c>
      <c r="D125" s="178">
        <f t="shared" si="1"/>
        <v>45781</v>
      </c>
      <c r="E125" s="182" t="s">
        <v>887</v>
      </c>
      <c r="F125" s="179">
        <v>2025</v>
      </c>
    </row>
    <row r="126" spans="3:6" x14ac:dyDescent="0.3">
      <c r="C126" s="180">
        <v>45782</v>
      </c>
      <c r="D126" s="178">
        <f t="shared" si="1"/>
        <v>45782</v>
      </c>
      <c r="E126" s="182" t="s">
        <v>887</v>
      </c>
      <c r="F126" s="179">
        <v>2025</v>
      </c>
    </row>
    <row r="127" spans="3:6" x14ac:dyDescent="0.3">
      <c r="C127" s="180">
        <v>45783</v>
      </c>
      <c r="D127" s="178">
        <f t="shared" si="1"/>
        <v>45783</v>
      </c>
      <c r="E127" s="182" t="s">
        <v>887</v>
      </c>
      <c r="F127" s="179">
        <v>2025</v>
      </c>
    </row>
    <row r="128" spans="3:6" x14ac:dyDescent="0.3">
      <c r="C128" s="180">
        <v>45784</v>
      </c>
      <c r="D128" s="178">
        <f t="shared" si="1"/>
        <v>45784</v>
      </c>
      <c r="E128" s="182" t="s">
        <v>887</v>
      </c>
      <c r="F128" s="179">
        <v>2025</v>
      </c>
    </row>
    <row r="129" spans="3:6" x14ac:dyDescent="0.3">
      <c r="C129" s="180">
        <v>45785</v>
      </c>
      <c r="D129" s="178">
        <f t="shared" si="1"/>
        <v>45785</v>
      </c>
      <c r="E129" s="182" t="s">
        <v>887</v>
      </c>
      <c r="F129" s="179">
        <v>2025</v>
      </c>
    </row>
    <row r="130" spans="3:6" x14ac:dyDescent="0.3">
      <c r="C130" s="180">
        <v>45786</v>
      </c>
      <c r="D130" s="178">
        <f t="shared" si="1"/>
        <v>45786</v>
      </c>
      <c r="E130" s="182" t="s">
        <v>887</v>
      </c>
      <c r="F130" s="179">
        <v>2025</v>
      </c>
    </row>
    <row r="131" spans="3:6" x14ac:dyDescent="0.3">
      <c r="C131" s="180">
        <v>45787</v>
      </c>
      <c r="D131" s="178">
        <f t="shared" ref="D131:D194" si="2">C131</f>
        <v>45787</v>
      </c>
      <c r="E131" s="182" t="s">
        <v>887</v>
      </c>
      <c r="F131" s="179">
        <v>2025</v>
      </c>
    </row>
    <row r="132" spans="3:6" x14ac:dyDescent="0.3">
      <c r="C132" s="180">
        <v>45788</v>
      </c>
      <c r="D132" s="178">
        <f t="shared" si="2"/>
        <v>45788</v>
      </c>
      <c r="E132" s="182" t="s">
        <v>887</v>
      </c>
      <c r="F132" s="179">
        <v>2025</v>
      </c>
    </row>
    <row r="133" spans="3:6" x14ac:dyDescent="0.3">
      <c r="C133" s="180">
        <v>45789</v>
      </c>
      <c r="D133" s="178">
        <f t="shared" si="2"/>
        <v>45789</v>
      </c>
      <c r="E133" s="182" t="s">
        <v>887</v>
      </c>
      <c r="F133" s="179">
        <v>2025</v>
      </c>
    </row>
    <row r="134" spans="3:6" x14ac:dyDescent="0.3">
      <c r="C134" s="180">
        <v>45790</v>
      </c>
      <c r="D134" s="178">
        <f t="shared" si="2"/>
        <v>45790</v>
      </c>
      <c r="E134" s="182" t="s">
        <v>887</v>
      </c>
      <c r="F134" s="179">
        <v>2025</v>
      </c>
    </row>
    <row r="135" spans="3:6" x14ac:dyDescent="0.3">
      <c r="C135" s="180">
        <v>45791</v>
      </c>
      <c r="D135" s="178">
        <f t="shared" si="2"/>
        <v>45791</v>
      </c>
      <c r="E135" s="182" t="s">
        <v>887</v>
      </c>
      <c r="F135" s="179">
        <v>2025</v>
      </c>
    </row>
    <row r="136" spans="3:6" x14ac:dyDescent="0.3">
      <c r="C136" s="180">
        <v>45792</v>
      </c>
      <c r="D136" s="178">
        <f t="shared" si="2"/>
        <v>45792</v>
      </c>
      <c r="E136" s="182" t="s">
        <v>887</v>
      </c>
      <c r="F136" s="179">
        <v>2025</v>
      </c>
    </row>
    <row r="137" spans="3:6" x14ac:dyDescent="0.3">
      <c r="C137" s="180">
        <v>45793</v>
      </c>
      <c r="D137" s="178">
        <f t="shared" si="2"/>
        <v>45793</v>
      </c>
      <c r="E137" s="182" t="s">
        <v>887</v>
      </c>
      <c r="F137" s="179">
        <v>2025</v>
      </c>
    </row>
    <row r="138" spans="3:6" x14ac:dyDescent="0.3">
      <c r="C138" s="180">
        <v>45794</v>
      </c>
      <c r="D138" s="178">
        <f t="shared" si="2"/>
        <v>45794</v>
      </c>
      <c r="E138" s="182" t="s">
        <v>887</v>
      </c>
      <c r="F138" s="179">
        <v>2025</v>
      </c>
    </row>
    <row r="139" spans="3:6" x14ac:dyDescent="0.3">
      <c r="C139" s="180">
        <v>45795</v>
      </c>
      <c r="D139" s="178">
        <f t="shared" si="2"/>
        <v>45795</v>
      </c>
      <c r="E139" s="182" t="s">
        <v>887</v>
      </c>
      <c r="F139" s="179">
        <v>2025</v>
      </c>
    </row>
    <row r="140" spans="3:6" x14ac:dyDescent="0.3">
      <c r="C140" s="180">
        <v>45796</v>
      </c>
      <c r="D140" s="178">
        <f t="shared" si="2"/>
        <v>45796</v>
      </c>
      <c r="E140" s="182" t="s">
        <v>887</v>
      </c>
      <c r="F140" s="179">
        <v>2025</v>
      </c>
    </row>
    <row r="141" spans="3:6" x14ac:dyDescent="0.3">
      <c r="C141" s="180">
        <v>45797</v>
      </c>
      <c r="D141" s="178">
        <f t="shared" si="2"/>
        <v>45797</v>
      </c>
      <c r="E141" s="182" t="s">
        <v>887</v>
      </c>
      <c r="F141" s="179">
        <v>2025</v>
      </c>
    </row>
    <row r="142" spans="3:6" x14ac:dyDescent="0.3">
      <c r="C142" s="180">
        <v>45798</v>
      </c>
      <c r="D142" s="178">
        <f t="shared" si="2"/>
        <v>45798</v>
      </c>
      <c r="E142" s="182" t="s">
        <v>887</v>
      </c>
      <c r="F142" s="179">
        <v>2025</v>
      </c>
    </row>
    <row r="143" spans="3:6" x14ac:dyDescent="0.3">
      <c r="C143" s="180">
        <v>45799</v>
      </c>
      <c r="D143" s="178">
        <f t="shared" si="2"/>
        <v>45799</v>
      </c>
      <c r="E143" s="182" t="s">
        <v>887</v>
      </c>
      <c r="F143" s="179">
        <v>2025</v>
      </c>
    </row>
    <row r="144" spans="3:6" x14ac:dyDescent="0.3">
      <c r="C144" s="180">
        <v>45800</v>
      </c>
      <c r="D144" s="178">
        <f t="shared" si="2"/>
        <v>45800</v>
      </c>
      <c r="E144" s="182" t="s">
        <v>887</v>
      </c>
      <c r="F144" s="179">
        <v>2025</v>
      </c>
    </row>
    <row r="145" spans="3:6" x14ac:dyDescent="0.3">
      <c r="C145" s="180">
        <v>45801</v>
      </c>
      <c r="D145" s="178">
        <f t="shared" si="2"/>
        <v>45801</v>
      </c>
      <c r="E145" s="182" t="s">
        <v>887</v>
      </c>
      <c r="F145" s="179">
        <v>2025</v>
      </c>
    </row>
    <row r="146" spans="3:6" x14ac:dyDescent="0.3">
      <c r="C146" s="180">
        <v>45802</v>
      </c>
      <c r="D146" s="178">
        <f t="shared" si="2"/>
        <v>45802</v>
      </c>
      <c r="E146" s="182" t="s">
        <v>887</v>
      </c>
      <c r="F146" s="179">
        <v>2025</v>
      </c>
    </row>
    <row r="147" spans="3:6" x14ac:dyDescent="0.3">
      <c r="C147" s="180">
        <v>45803</v>
      </c>
      <c r="D147" s="178">
        <f t="shared" si="2"/>
        <v>45803</v>
      </c>
      <c r="E147" s="182" t="s">
        <v>887</v>
      </c>
      <c r="F147" s="179">
        <v>2025</v>
      </c>
    </row>
    <row r="148" spans="3:6" x14ac:dyDescent="0.3">
      <c r="C148" s="180">
        <v>45804</v>
      </c>
      <c r="D148" s="178">
        <f t="shared" si="2"/>
        <v>45804</v>
      </c>
      <c r="E148" s="182" t="s">
        <v>887</v>
      </c>
      <c r="F148" s="179">
        <v>2025</v>
      </c>
    </row>
    <row r="149" spans="3:6" x14ac:dyDescent="0.3">
      <c r="C149" s="180">
        <v>45805</v>
      </c>
      <c r="D149" s="178">
        <f t="shared" si="2"/>
        <v>45805</v>
      </c>
      <c r="E149" s="182" t="s">
        <v>887</v>
      </c>
      <c r="F149" s="179">
        <v>2025</v>
      </c>
    </row>
    <row r="150" spans="3:6" x14ac:dyDescent="0.3">
      <c r="C150" s="180">
        <v>45806</v>
      </c>
      <c r="D150" s="178">
        <f t="shared" si="2"/>
        <v>45806</v>
      </c>
      <c r="E150" s="182" t="s">
        <v>887</v>
      </c>
      <c r="F150" s="179">
        <v>2025</v>
      </c>
    </row>
    <row r="151" spans="3:6" x14ac:dyDescent="0.3">
      <c r="C151" s="180">
        <v>45807</v>
      </c>
      <c r="D151" s="178">
        <f t="shared" si="2"/>
        <v>45807</v>
      </c>
      <c r="E151" s="182" t="s">
        <v>887</v>
      </c>
      <c r="F151" s="179">
        <v>2025</v>
      </c>
    </row>
    <row r="152" spans="3:6" x14ac:dyDescent="0.3">
      <c r="C152" s="180">
        <v>45808</v>
      </c>
      <c r="D152" s="178">
        <f t="shared" si="2"/>
        <v>45808</v>
      </c>
      <c r="E152" s="182" t="s">
        <v>887</v>
      </c>
      <c r="F152" s="179">
        <v>2025</v>
      </c>
    </row>
    <row r="153" spans="3:6" x14ac:dyDescent="0.3">
      <c r="C153" s="180">
        <v>45809</v>
      </c>
      <c r="D153" s="178">
        <f t="shared" si="2"/>
        <v>45809</v>
      </c>
      <c r="E153" s="182" t="s">
        <v>888</v>
      </c>
      <c r="F153" s="179">
        <v>2025</v>
      </c>
    </row>
    <row r="154" spans="3:6" x14ac:dyDescent="0.3">
      <c r="C154" s="180">
        <v>45810</v>
      </c>
      <c r="D154" s="178">
        <f t="shared" si="2"/>
        <v>45810</v>
      </c>
      <c r="E154" s="182" t="s">
        <v>888</v>
      </c>
      <c r="F154" s="179">
        <v>2025</v>
      </c>
    </row>
    <row r="155" spans="3:6" x14ac:dyDescent="0.3">
      <c r="C155" s="180">
        <v>45811</v>
      </c>
      <c r="D155" s="178">
        <f t="shared" si="2"/>
        <v>45811</v>
      </c>
      <c r="E155" s="182" t="s">
        <v>888</v>
      </c>
      <c r="F155" s="179">
        <v>2025</v>
      </c>
    </row>
    <row r="156" spans="3:6" x14ac:dyDescent="0.3">
      <c r="C156" s="180">
        <v>45812</v>
      </c>
      <c r="D156" s="178">
        <f t="shared" si="2"/>
        <v>45812</v>
      </c>
      <c r="E156" s="182" t="s">
        <v>888</v>
      </c>
      <c r="F156" s="179">
        <v>2025</v>
      </c>
    </row>
    <row r="157" spans="3:6" x14ac:dyDescent="0.3">
      <c r="C157" s="180">
        <v>45813</v>
      </c>
      <c r="D157" s="178">
        <f t="shared" si="2"/>
        <v>45813</v>
      </c>
      <c r="E157" s="182" t="s">
        <v>888</v>
      </c>
      <c r="F157" s="179">
        <v>2025</v>
      </c>
    </row>
    <row r="158" spans="3:6" x14ac:dyDescent="0.3">
      <c r="C158" s="180">
        <v>45814</v>
      </c>
      <c r="D158" s="178">
        <f t="shared" si="2"/>
        <v>45814</v>
      </c>
      <c r="E158" s="182" t="s">
        <v>888</v>
      </c>
      <c r="F158" s="179">
        <v>2025</v>
      </c>
    </row>
    <row r="159" spans="3:6" x14ac:dyDescent="0.3">
      <c r="C159" s="180">
        <v>45815</v>
      </c>
      <c r="D159" s="178">
        <f t="shared" si="2"/>
        <v>45815</v>
      </c>
      <c r="E159" s="182" t="s">
        <v>888</v>
      </c>
      <c r="F159" s="179">
        <v>2025</v>
      </c>
    </row>
    <row r="160" spans="3:6" x14ac:dyDescent="0.3">
      <c r="C160" s="180">
        <v>45816</v>
      </c>
      <c r="D160" s="178">
        <f t="shared" si="2"/>
        <v>45816</v>
      </c>
      <c r="E160" s="182" t="s">
        <v>888</v>
      </c>
      <c r="F160" s="179">
        <v>2025</v>
      </c>
    </row>
    <row r="161" spans="3:6" x14ac:dyDescent="0.3">
      <c r="C161" s="180">
        <v>45817</v>
      </c>
      <c r="D161" s="178">
        <f t="shared" si="2"/>
        <v>45817</v>
      </c>
      <c r="E161" s="182" t="s">
        <v>888</v>
      </c>
      <c r="F161" s="179">
        <v>2025</v>
      </c>
    </row>
    <row r="162" spans="3:6" x14ac:dyDescent="0.3">
      <c r="C162" s="180">
        <v>45818</v>
      </c>
      <c r="D162" s="178">
        <f t="shared" si="2"/>
        <v>45818</v>
      </c>
      <c r="E162" s="182" t="s">
        <v>888</v>
      </c>
      <c r="F162" s="179">
        <v>2025</v>
      </c>
    </row>
    <row r="163" spans="3:6" x14ac:dyDescent="0.3">
      <c r="C163" s="180">
        <v>45819</v>
      </c>
      <c r="D163" s="178">
        <f t="shared" si="2"/>
        <v>45819</v>
      </c>
      <c r="E163" s="182" t="s">
        <v>888</v>
      </c>
      <c r="F163" s="179">
        <v>2025</v>
      </c>
    </row>
    <row r="164" spans="3:6" x14ac:dyDescent="0.3">
      <c r="C164" s="180">
        <v>45820</v>
      </c>
      <c r="D164" s="178">
        <f t="shared" si="2"/>
        <v>45820</v>
      </c>
      <c r="E164" s="182" t="s">
        <v>888</v>
      </c>
      <c r="F164" s="179">
        <v>2025</v>
      </c>
    </row>
    <row r="165" spans="3:6" x14ac:dyDescent="0.3">
      <c r="C165" s="180">
        <v>45821</v>
      </c>
      <c r="D165" s="178">
        <f t="shared" si="2"/>
        <v>45821</v>
      </c>
      <c r="E165" s="182" t="s">
        <v>888</v>
      </c>
      <c r="F165" s="179">
        <v>2025</v>
      </c>
    </row>
    <row r="166" spans="3:6" x14ac:dyDescent="0.3">
      <c r="C166" s="180">
        <v>45822</v>
      </c>
      <c r="D166" s="178">
        <f t="shared" si="2"/>
        <v>45822</v>
      </c>
      <c r="E166" s="182" t="s">
        <v>888</v>
      </c>
      <c r="F166" s="179">
        <v>2025</v>
      </c>
    </row>
    <row r="167" spans="3:6" x14ac:dyDescent="0.3">
      <c r="C167" s="180">
        <v>45823</v>
      </c>
      <c r="D167" s="178">
        <f t="shared" si="2"/>
        <v>45823</v>
      </c>
      <c r="E167" s="182" t="s">
        <v>888</v>
      </c>
      <c r="F167" s="179">
        <v>2025</v>
      </c>
    </row>
    <row r="168" spans="3:6" x14ac:dyDescent="0.3">
      <c r="C168" s="180">
        <v>45824</v>
      </c>
      <c r="D168" s="178">
        <f t="shared" si="2"/>
        <v>45824</v>
      </c>
      <c r="E168" s="182" t="s">
        <v>888</v>
      </c>
      <c r="F168" s="179">
        <v>2025</v>
      </c>
    </row>
    <row r="169" spans="3:6" x14ac:dyDescent="0.3">
      <c r="C169" s="180">
        <v>45825</v>
      </c>
      <c r="D169" s="178">
        <f t="shared" si="2"/>
        <v>45825</v>
      </c>
      <c r="E169" s="182" t="s">
        <v>888</v>
      </c>
      <c r="F169" s="179">
        <v>2025</v>
      </c>
    </row>
    <row r="170" spans="3:6" x14ac:dyDescent="0.3">
      <c r="C170" s="180">
        <v>45826</v>
      </c>
      <c r="D170" s="178">
        <f t="shared" si="2"/>
        <v>45826</v>
      </c>
      <c r="E170" s="182" t="s">
        <v>888</v>
      </c>
      <c r="F170" s="179">
        <v>2025</v>
      </c>
    </row>
    <row r="171" spans="3:6" x14ac:dyDescent="0.3">
      <c r="C171" s="180">
        <v>45827</v>
      </c>
      <c r="D171" s="178">
        <f t="shared" si="2"/>
        <v>45827</v>
      </c>
      <c r="E171" s="182" t="s">
        <v>888</v>
      </c>
      <c r="F171" s="179">
        <v>2025</v>
      </c>
    </row>
    <row r="172" spans="3:6" x14ac:dyDescent="0.3">
      <c r="C172" s="180">
        <v>45828</v>
      </c>
      <c r="D172" s="178">
        <f t="shared" si="2"/>
        <v>45828</v>
      </c>
      <c r="E172" s="182" t="s">
        <v>888</v>
      </c>
      <c r="F172" s="179">
        <v>2025</v>
      </c>
    </row>
    <row r="173" spans="3:6" x14ac:dyDescent="0.3">
      <c r="C173" s="180">
        <v>45829</v>
      </c>
      <c r="D173" s="178">
        <f t="shared" si="2"/>
        <v>45829</v>
      </c>
      <c r="E173" s="182" t="s">
        <v>888</v>
      </c>
      <c r="F173" s="179">
        <v>2025</v>
      </c>
    </row>
    <row r="174" spans="3:6" x14ac:dyDescent="0.3">
      <c r="C174" s="180">
        <v>45830</v>
      </c>
      <c r="D174" s="178">
        <f t="shared" si="2"/>
        <v>45830</v>
      </c>
      <c r="E174" s="182" t="s">
        <v>888</v>
      </c>
      <c r="F174" s="179">
        <v>2025</v>
      </c>
    </row>
    <row r="175" spans="3:6" x14ac:dyDescent="0.3">
      <c r="C175" s="180">
        <v>45831</v>
      </c>
      <c r="D175" s="178">
        <f t="shared" si="2"/>
        <v>45831</v>
      </c>
      <c r="E175" s="182" t="s">
        <v>888</v>
      </c>
      <c r="F175" s="179">
        <v>2025</v>
      </c>
    </row>
    <row r="176" spans="3:6" x14ac:dyDescent="0.3">
      <c r="C176" s="180">
        <v>45832</v>
      </c>
      <c r="D176" s="178">
        <f t="shared" si="2"/>
        <v>45832</v>
      </c>
      <c r="E176" s="182" t="s">
        <v>888</v>
      </c>
      <c r="F176" s="179">
        <v>2025</v>
      </c>
    </row>
    <row r="177" spans="3:6" x14ac:dyDescent="0.3">
      <c r="C177" s="180">
        <v>45833</v>
      </c>
      <c r="D177" s="178">
        <f t="shared" si="2"/>
        <v>45833</v>
      </c>
      <c r="E177" s="182" t="s">
        <v>888</v>
      </c>
      <c r="F177" s="179">
        <v>2025</v>
      </c>
    </row>
    <row r="178" spans="3:6" x14ac:dyDescent="0.3">
      <c r="C178" s="180">
        <v>45834</v>
      </c>
      <c r="D178" s="178">
        <f t="shared" si="2"/>
        <v>45834</v>
      </c>
      <c r="E178" s="182" t="s">
        <v>888</v>
      </c>
      <c r="F178" s="179">
        <v>2025</v>
      </c>
    </row>
    <row r="179" spans="3:6" x14ac:dyDescent="0.3">
      <c r="C179" s="180">
        <v>45835</v>
      </c>
      <c r="D179" s="178">
        <f t="shared" si="2"/>
        <v>45835</v>
      </c>
      <c r="E179" s="182" t="s">
        <v>888</v>
      </c>
      <c r="F179" s="179">
        <v>2025</v>
      </c>
    </row>
    <row r="180" spans="3:6" x14ac:dyDescent="0.3">
      <c r="C180" s="180">
        <v>45836</v>
      </c>
      <c r="D180" s="178">
        <f t="shared" si="2"/>
        <v>45836</v>
      </c>
      <c r="E180" s="182" t="s">
        <v>888</v>
      </c>
      <c r="F180" s="179">
        <v>2025</v>
      </c>
    </row>
    <row r="181" spans="3:6" x14ac:dyDescent="0.3">
      <c r="C181" s="180">
        <v>45837</v>
      </c>
      <c r="D181" s="178">
        <f t="shared" si="2"/>
        <v>45837</v>
      </c>
      <c r="E181" s="182" t="s">
        <v>888</v>
      </c>
      <c r="F181" s="179">
        <v>2025</v>
      </c>
    </row>
    <row r="182" spans="3:6" x14ac:dyDescent="0.3">
      <c r="C182" s="180">
        <v>45838</v>
      </c>
      <c r="D182" s="178">
        <f t="shared" si="2"/>
        <v>45838</v>
      </c>
      <c r="E182" s="182" t="s">
        <v>888</v>
      </c>
      <c r="F182" s="179">
        <v>2025</v>
      </c>
    </row>
    <row r="183" spans="3:6" x14ac:dyDescent="0.3">
      <c r="C183" s="180">
        <v>45839</v>
      </c>
      <c r="D183" s="178">
        <f t="shared" si="2"/>
        <v>45839</v>
      </c>
      <c r="E183" s="182" t="s">
        <v>889</v>
      </c>
      <c r="F183" s="179">
        <v>2025</v>
      </c>
    </row>
    <row r="184" spans="3:6" x14ac:dyDescent="0.3">
      <c r="C184" s="180">
        <v>45840</v>
      </c>
      <c r="D184" s="178">
        <f t="shared" si="2"/>
        <v>45840</v>
      </c>
      <c r="E184" s="182" t="s">
        <v>889</v>
      </c>
      <c r="F184" s="179">
        <v>2025</v>
      </c>
    </row>
    <row r="185" spans="3:6" x14ac:dyDescent="0.3">
      <c r="C185" s="180">
        <v>45841</v>
      </c>
      <c r="D185" s="178">
        <f t="shared" si="2"/>
        <v>45841</v>
      </c>
      <c r="E185" s="182" t="s">
        <v>889</v>
      </c>
      <c r="F185" s="179">
        <v>2025</v>
      </c>
    </row>
    <row r="186" spans="3:6" x14ac:dyDescent="0.3">
      <c r="C186" s="180">
        <v>45842</v>
      </c>
      <c r="D186" s="178">
        <f t="shared" si="2"/>
        <v>45842</v>
      </c>
      <c r="E186" s="182" t="s">
        <v>889</v>
      </c>
      <c r="F186" s="179">
        <v>2025</v>
      </c>
    </row>
    <row r="187" spans="3:6" x14ac:dyDescent="0.3">
      <c r="C187" s="180">
        <v>45843</v>
      </c>
      <c r="D187" s="178">
        <f t="shared" si="2"/>
        <v>45843</v>
      </c>
      <c r="E187" s="182" t="s">
        <v>889</v>
      </c>
      <c r="F187" s="179">
        <v>2025</v>
      </c>
    </row>
    <row r="188" spans="3:6" x14ac:dyDescent="0.3">
      <c r="C188" s="180">
        <v>45844</v>
      </c>
      <c r="D188" s="178">
        <f t="shared" si="2"/>
        <v>45844</v>
      </c>
      <c r="E188" s="182" t="s">
        <v>889</v>
      </c>
      <c r="F188" s="179">
        <v>2025</v>
      </c>
    </row>
    <row r="189" spans="3:6" x14ac:dyDescent="0.3">
      <c r="C189" s="180">
        <v>45845</v>
      </c>
      <c r="D189" s="178">
        <f t="shared" si="2"/>
        <v>45845</v>
      </c>
      <c r="E189" s="182" t="s">
        <v>889</v>
      </c>
      <c r="F189" s="179">
        <v>2025</v>
      </c>
    </row>
    <row r="190" spans="3:6" x14ac:dyDescent="0.3">
      <c r="C190" s="180">
        <v>45846</v>
      </c>
      <c r="D190" s="178">
        <f t="shared" si="2"/>
        <v>45846</v>
      </c>
      <c r="E190" s="182" t="s">
        <v>889</v>
      </c>
      <c r="F190" s="179">
        <v>2025</v>
      </c>
    </row>
    <row r="191" spans="3:6" x14ac:dyDescent="0.3">
      <c r="C191" s="180">
        <v>45847</v>
      </c>
      <c r="D191" s="178">
        <f t="shared" si="2"/>
        <v>45847</v>
      </c>
      <c r="E191" s="182" t="s">
        <v>889</v>
      </c>
      <c r="F191" s="179">
        <v>2025</v>
      </c>
    </row>
    <row r="192" spans="3:6" x14ac:dyDescent="0.3">
      <c r="C192" s="180">
        <v>45848</v>
      </c>
      <c r="D192" s="178">
        <f t="shared" si="2"/>
        <v>45848</v>
      </c>
      <c r="E192" s="182" t="s">
        <v>889</v>
      </c>
      <c r="F192" s="179">
        <v>2025</v>
      </c>
    </row>
    <row r="193" spans="3:6" x14ac:dyDescent="0.3">
      <c r="C193" s="180">
        <v>45849</v>
      </c>
      <c r="D193" s="178">
        <f t="shared" si="2"/>
        <v>45849</v>
      </c>
      <c r="E193" s="182" t="s">
        <v>889</v>
      </c>
      <c r="F193" s="179">
        <v>2025</v>
      </c>
    </row>
    <row r="194" spans="3:6" x14ac:dyDescent="0.3">
      <c r="C194" s="180">
        <v>45850</v>
      </c>
      <c r="D194" s="178">
        <f t="shared" si="2"/>
        <v>45850</v>
      </c>
      <c r="E194" s="182" t="s">
        <v>889</v>
      </c>
      <c r="F194" s="179">
        <v>2025</v>
      </c>
    </row>
    <row r="195" spans="3:6" x14ac:dyDescent="0.3">
      <c r="C195" s="180">
        <v>45851</v>
      </c>
      <c r="D195" s="178">
        <f t="shared" ref="D195:D258" si="3">C195</f>
        <v>45851</v>
      </c>
      <c r="E195" s="182" t="s">
        <v>889</v>
      </c>
      <c r="F195" s="179">
        <v>2025</v>
      </c>
    </row>
    <row r="196" spans="3:6" x14ac:dyDescent="0.3">
      <c r="C196" s="180">
        <v>45852</v>
      </c>
      <c r="D196" s="178">
        <f t="shared" si="3"/>
        <v>45852</v>
      </c>
      <c r="E196" s="182" t="s">
        <v>889</v>
      </c>
      <c r="F196" s="179">
        <v>2025</v>
      </c>
    </row>
    <row r="197" spans="3:6" x14ac:dyDescent="0.3">
      <c r="C197" s="180">
        <v>45853</v>
      </c>
      <c r="D197" s="178">
        <f t="shared" si="3"/>
        <v>45853</v>
      </c>
      <c r="E197" s="182" t="s">
        <v>889</v>
      </c>
      <c r="F197" s="179">
        <v>2025</v>
      </c>
    </row>
    <row r="198" spans="3:6" x14ac:dyDescent="0.3">
      <c r="C198" s="180">
        <v>45854</v>
      </c>
      <c r="D198" s="178">
        <f t="shared" si="3"/>
        <v>45854</v>
      </c>
      <c r="E198" s="182" t="s">
        <v>889</v>
      </c>
      <c r="F198" s="179">
        <v>2025</v>
      </c>
    </row>
    <row r="199" spans="3:6" x14ac:dyDescent="0.3">
      <c r="C199" s="180">
        <v>45855</v>
      </c>
      <c r="D199" s="178">
        <f t="shared" si="3"/>
        <v>45855</v>
      </c>
      <c r="E199" s="182" t="s">
        <v>889</v>
      </c>
      <c r="F199" s="179">
        <v>2025</v>
      </c>
    </row>
    <row r="200" spans="3:6" x14ac:dyDescent="0.3">
      <c r="C200" s="180">
        <v>45856</v>
      </c>
      <c r="D200" s="178">
        <f t="shared" si="3"/>
        <v>45856</v>
      </c>
      <c r="E200" s="182" t="s">
        <v>889</v>
      </c>
      <c r="F200" s="179">
        <v>2025</v>
      </c>
    </row>
    <row r="201" spans="3:6" x14ac:dyDescent="0.3">
      <c r="C201" s="180">
        <v>45857</v>
      </c>
      <c r="D201" s="178">
        <f t="shared" si="3"/>
        <v>45857</v>
      </c>
      <c r="E201" s="182" t="s">
        <v>889</v>
      </c>
      <c r="F201" s="179">
        <v>2025</v>
      </c>
    </row>
    <row r="202" spans="3:6" x14ac:dyDescent="0.3">
      <c r="C202" s="180">
        <v>45858</v>
      </c>
      <c r="D202" s="178">
        <f t="shared" si="3"/>
        <v>45858</v>
      </c>
      <c r="E202" s="182" t="s">
        <v>889</v>
      </c>
      <c r="F202" s="179">
        <v>2025</v>
      </c>
    </row>
    <row r="203" spans="3:6" x14ac:dyDescent="0.3">
      <c r="C203" s="180">
        <v>45859</v>
      </c>
      <c r="D203" s="178">
        <f t="shared" si="3"/>
        <v>45859</v>
      </c>
      <c r="E203" s="182" t="s">
        <v>889</v>
      </c>
      <c r="F203" s="179">
        <v>2025</v>
      </c>
    </row>
    <row r="204" spans="3:6" x14ac:dyDescent="0.3">
      <c r="C204" s="180">
        <v>45860</v>
      </c>
      <c r="D204" s="178">
        <f t="shared" si="3"/>
        <v>45860</v>
      </c>
      <c r="E204" s="182" t="s">
        <v>889</v>
      </c>
      <c r="F204" s="179">
        <v>2025</v>
      </c>
    </row>
    <row r="205" spans="3:6" x14ac:dyDescent="0.3">
      <c r="C205" s="180">
        <v>45861</v>
      </c>
      <c r="D205" s="178">
        <f t="shared" si="3"/>
        <v>45861</v>
      </c>
      <c r="E205" s="182" t="s">
        <v>889</v>
      </c>
      <c r="F205" s="179">
        <v>2025</v>
      </c>
    </row>
    <row r="206" spans="3:6" x14ac:dyDescent="0.3">
      <c r="C206" s="180">
        <v>45862</v>
      </c>
      <c r="D206" s="178">
        <f t="shared" si="3"/>
        <v>45862</v>
      </c>
      <c r="E206" s="182" t="s">
        <v>889</v>
      </c>
      <c r="F206" s="179">
        <v>2025</v>
      </c>
    </row>
    <row r="207" spans="3:6" x14ac:dyDescent="0.3">
      <c r="C207" s="180">
        <v>45863</v>
      </c>
      <c r="D207" s="178">
        <f t="shared" si="3"/>
        <v>45863</v>
      </c>
      <c r="E207" s="182" t="s">
        <v>889</v>
      </c>
      <c r="F207" s="179">
        <v>2025</v>
      </c>
    </row>
    <row r="208" spans="3:6" x14ac:dyDescent="0.3">
      <c r="C208" s="180">
        <v>45864</v>
      </c>
      <c r="D208" s="178">
        <f t="shared" si="3"/>
        <v>45864</v>
      </c>
      <c r="E208" s="182" t="s">
        <v>889</v>
      </c>
      <c r="F208" s="179">
        <v>2025</v>
      </c>
    </row>
    <row r="209" spans="3:6" x14ac:dyDescent="0.3">
      <c r="C209" s="180">
        <v>45865</v>
      </c>
      <c r="D209" s="178">
        <f t="shared" si="3"/>
        <v>45865</v>
      </c>
      <c r="E209" s="182" t="s">
        <v>889</v>
      </c>
      <c r="F209" s="179">
        <v>2025</v>
      </c>
    </row>
    <row r="210" spans="3:6" x14ac:dyDescent="0.3">
      <c r="C210" s="180">
        <v>45866</v>
      </c>
      <c r="D210" s="178">
        <f t="shared" si="3"/>
        <v>45866</v>
      </c>
      <c r="E210" s="182" t="s">
        <v>889</v>
      </c>
      <c r="F210" s="179">
        <v>2025</v>
      </c>
    </row>
    <row r="211" spans="3:6" x14ac:dyDescent="0.3">
      <c r="C211" s="180">
        <v>45867</v>
      </c>
      <c r="D211" s="178">
        <f t="shared" si="3"/>
        <v>45867</v>
      </c>
      <c r="E211" s="182" t="s">
        <v>889</v>
      </c>
      <c r="F211" s="179">
        <v>2025</v>
      </c>
    </row>
    <row r="212" spans="3:6" x14ac:dyDescent="0.3">
      <c r="C212" s="180">
        <v>45868</v>
      </c>
      <c r="D212" s="178">
        <f t="shared" si="3"/>
        <v>45868</v>
      </c>
      <c r="E212" s="182" t="s">
        <v>889</v>
      </c>
      <c r="F212" s="179">
        <v>2025</v>
      </c>
    </row>
    <row r="213" spans="3:6" x14ac:dyDescent="0.3">
      <c r="C213" s="180">
        <v>45869</v>
      </c>
      <c r="D213" s="178">
        <f t="shared" si="3"/>
        <v>45869</v>
      </c>
      <c r="E213" s="182" t="s">
        <v>889</v>
      </c>
      <c r="F213" s="179">
        <v>2025</v>
      </c>
    </row>
    <row r="214" spans="3:6" x14ac:dyDescent="0.3">
      <c r="C214" s="180">
        <v>45870</v>
      </c>
      <c r="D214" s="178">
        <f t="shared" si="3"/>
        <v>45870</v>
      </c>
      <c r="E214" s="182" t="s">
        <v>890</v>
      </c>
      <c r="F214" s="179">
        <v>2025</v>
      </c>
    </row>
    <row r="215" spans="3:6" x14ac:dyDescent="0.3">
      <c r="C215" s="180">
        <v>45871</v>
      </c>
      <c r="D215" s="178">
        <f t="shared" si="3"/>
        <v>45871</v>
      </c>
      <c r="E215" s="182" t="s">
        <v>890</v>
      </c>
      <c r="F215" s="179">
        <v>2025</v>
      </c>
    </row>
    <row r="216" spans="3:6" x14ac:dyDescent="0.3">
      <c r="C216" s="180">
        <v>45872</v>
      </c>
      <c r="D216" s="178">
        <f t="shared" si="3"/>
        <v>45872</v>
      </c>
      <c r="E216" s="182" t="s">
        <v>890</v>
      </c>
      <c r="F216" s="179">
        <v>2025</v>
      </c>
    </row>
    <row r="217" spans="3:6" x14ac:dyDescent="0.3">
      <c r="C217" s="180">
        <v>45873</v>
      </c>
      <c r="D217" s="178">
        <f t="shared" si="3"/>
        <v>45873</v>
      </c>
      <c r="E217" s="182" t="s">
        <v>890</v>
      </c>
      <c r="F217" s="179">
        <v>2025</v>
      </c>
    </row>
    <row r="218" spans="3:6" x14ac:dyDescent="0.3">
      <c r="C218" s="180">
        <v>45874</v>
      </c>
      <c r="D218" s="178">
        <f t="shared" si="3"/>
        <v>45874</v>
      </c>
      <c r="E218" s="182" t="s">
        <v>890</v>
      </c>
      <c r="F218" s="179">
        <v>2025</v>
      </c>
    </row>
    <row r="219" spans="3:6" x14ac:dyDescent="0.3">
      <c r="C219" s="180">
        <v>45875</v>
      </c>
      <c r="D219" s="178">
        <f t="shared" si="3"/>
        <v>45875</v>
      </c>
      <c r="E219" s="182" t="s">
        <v>890</v>
      </c>
      <c r="F219" s="179">
        <v>2025</v>
      </c>
    </row>
    <row r="220" spans="3:6" x14ac:dyDescent="0.3">
      <c r="C220" s="180">
        <v>45876</v>
      </c>
      <c r="D220" s="178">
        <f t="shared" si="3"/>
        <v>45876</v>
      </c>
      <c r="E220" s="182" t="s">
        <v>890</v>
      </c>
      <c r="F220" s="179">
        <v>2025</v>
      </c>
    </row>
    <row r="221" spans="3:6" x14ac:dyDescent="0.3">
      <c r="C221" s="180">
        <v>45877</v>
      </c>
      <c r="D221" s="178">
        <f t="shared" si="3"/>
        <v>45877</v>
      </c>
      <c r="E221" s="182" t="s">
        <v>890</v>
      </c>
      <c r="F221" s="179">
        <v>2025</v>
      </c>
    </row>
    <row r="222" spans="3:6" x14ac:dyDescent="0.3">
      <c r="C222" s="180">
        <v>45878</v>
      </c>
      <c r="D222" s="178">
        <f t="shared" si="3"/>
        <v>45878</v>
      </c>
      <c r="E222" s="182" t="s">
        <v>890</v>
      </c>
      <c r="F222" s="179">
        <v>2025</v>
      </c>
    </row>
    <row r="223" spans="3:6" x14ac:dyDescent="0.3">
      <c r="C223" s="180">
        <v>45879</v>
      </c>
      <c r="D223" s="178">
        <f t="shared" si="3"/>
        <v>45879</v>
      </c>
      <c r="E223" s="182" t="s">
        <v>890</v>
      </c>
      <c r="F223" s="179">
        <v>2025</v>
      </c>
    </row>
    <row r="224" spans="3:6" x14ac:dyDescent="0.3">
      <c r="C224" s="180">
        <v>45880</v>
      </c>
      <c r="D224" s="178">
        <f t="shared" si="3"/>
        <v>45880</v>
      </c>
      <c r="E224" s="182" t="s">
        <v>890</v>
      </c>
      <c r="F224" s="179">
        <v>2025</v>
      </c>
    </row>
    <row r="225" spans="3:6" x14ac:dyDescent="0.3">
      <c r="C225" s="180">
        <v>45881</v>
      </c>
      <c r="D225" s="178">
        <f t="shared" si="3"/>
        <v>45881</v>
      </c>
      <c r="E225" s="182" t="s">
        <v>890</v>
      </c>
      <c r="F225" s="179">
        <v>2025</v>
      </c>
    </row>
    <row r="226" spans="3:6" x14ac:dyDescent="0.3">
      <c r="C226" s="180">
        <v>45882</v>
      </c>
      <c r="D226" s="178">
        <f t="shared" si="3"/>
        <v>45882</v>
      </c>
      <c r="E226" s="182" t="s">
        <v>890</v>
      </c>
      <c r="F226" s="179">
        <v>2025</v>
      </c>
    </row>
    <row r="227" spans="3:6" x14ac:dyDescent="0.3">
      <c r="C227" s="180">
        <v>45883</v>
      </c>
      <c r="D227" s="178">
        <f t="shared" si="3"/>
        <v>45883</v>
      </c>
      <c r="E227" s="182" t="s">
        <v>890</v>
      </c>
      <c r="F227" s="179">
        <v>2025</v>
      </c>
    </row>
    <row r="228" spans="3:6" x14ac:dyDescent="0.3">
      <c r="C228" s="180">
        <v>45884</v>
      </c>
      <c r="D228" s="178">
        <f t="shared" si="3"/>
        <v>45884</v>
      </c>
      <c r="E228" s="182" t="s">
        <v>890</v>
      </c>
      <c r="F228" s="179">
        <v>2025</v>
      </c>
    </row>
    <row r="229" spans="3:6" x14ac:dyDescent="0.3">
      <c r="C229" s="180">
        <v>45885</v>
      </c>
      <c r="D229" s="178">
        <f t="shared" si="3"/>
        <v>45885</v>
      </c>
      <c r="E229" s="182" t="s">
        <v>890</v>
      </c>
      <c r="F229" s="179">
        <v>2025</v>
      </c>
    </row>
    <row r="230" spans="3:6" x14ac:dyDescent="0.3">
      <c r="C230" s="180">
        <v>45886</v>
      </c>
      <c r="D230" s="178">
        <f t="shared" si="3"/>
        <v>45886</v>
      </c>
      <c r="E230" s="182" t="s">
        <v>890</v>
      </c>
      <c r="F230" s="179">
        <v>2025</v>
      </c>
    </row>
    <row r="231" spans="3:6" x14ac:dyDescent="0.3">
      <c r="C231" s="180">
        <v>45887</v>
      </c>
      <c r="D231" s="178">
        <f t="shared" si="3"/>
        <v>45887</v>
      </c>
      <c r="E231" s="182" t="s">
        <v>890</v>
      </c>
      <c r="F231" s="179">
        <v>2025</v>
      </c>
    </row>
    <row r="232" spans="3:6" x14ac:dyDescent="0.3">
      <c r="C232" s="180">
        <v>45888</v>
      </c>
      <c r="D232" s="178">
        <f t="shared" si="3"/>
        <v>45888</v>
      </c>
      <c r="E232" s="182" t="s">
        <v>890</v>
      </c>
      <c r="F232" s="179">
        <v>2025</v>
      </c>
    </row>
    <row r="233" spans="3:6" x14ac:dyDescent="0.3">
      <c r="C233" s="180">
        <v>45889</v>
      </c>
      <c r="D233" s="178">
        <f t="shared" si="3"/>
        <v>45889</v>
      </c>
      <c r="E233" s="182" t="s">
        <v>890</v>
      </c>
      <c r="F233" s="179">
        <v>2025</v>
      </c>
    </row>
    <row r="234" spans="3:6" x14ac:dyDescent="0.3">
      <c r="C234" s="180">
        <v>45890</v>
      </c>
      <c r="D234" s="178">
        <f t="shared" si="3"/>
        <v>45890</v>
      </c>
      <c r="E234" s="182" t="s">
        <v>890</v>
      </c>
      <c r="F234" s="179">
        <v>2025</v>
      </c>
    </row>
    <row r="235" spans="3:6" x14ac:dyDescent="0.3">
      <c r="C235" s="180">
        <v>45891</v>
      </c>
      <c r="D235" s="178">
        <f t="shared" si="3"/>
        <v>45891</v>
      </c>
      <c r="E235" s="182" t="s">
        <v>890</v>
      </c>
      <c r="F235" s="179">
        <v>2025</v>
      </c>
    </row>
    <row r="236" spans="3:6" x14ac:dyDescent="0.3">
      <c r="C236" s="180">
        <v>45892</v>
      </c>
      <c r="D236" s="178">
        <f t="shared" si="3"/>
        <v>45892</v>
      </c>
      <c r="E236" s="182" t="s">
        <v>890</v>
      </c>
      <c r="F236" s="179">
        <v>2025</v>
      </c>
    </row>
    <row r="237" spans="3:6" x14ac:dyDescent="0.3">
      <c r="C237" s="180">
        <v>45893</v>
      </c>
      <c r="D237" s="178">
        <f t="shared" si="3"/>
        <v>45893</v>
      </c>
      <c r="E237" s="182" t="s">
        <v>890</v>
      </c>
      <c r="F237" s="179">
        <v>2025</v>
      </c>
    </row>
    <row r="238" spans="3:6" x14ac:dyDescent="0.3">
      <c r="C238" s="180">
        <v>45894</v>
      </c>
      <c r="D238" s="178">
        <f t="shared" si="3"/>
        <v>45894</v>
      </c>
      <c r="E238" s="182" t="s">
        <v>890</v>
      </c>
      <c r="F238" s="179">
        <v>2025</v>
      </c>
    </row>
    <row r="239" spans="3:6" x14ac:dyDescent="0.3">
      <c r="C239" s="180">
        <v>45895</v>
      </c>
      <c r="D239" s="178">
        <f t="shared" si="3"/>
        <v>45895</v>
      </c>
      <c r="E239" s="182" t="s">
        <v>890</v>
      </c>
      <c r="F239" s="179">
        <v>2025</v>
      </c>
    </row>
    <row r="240" spans="3:6" x14ac:dyDescent="0.3">
      <c r="C240" s="180">
        <v>45896</v>
      </c>
      <c r="D240" s="178">
        <f t="shared" si="3"/>
        <v>45896</v>
      </c>
      <c r="E240" s="182" t="s">
        <v>890</v>
      </c>
      <c r="F240" s="179">
        <v>2025</v>
      </c>
    </row>
    <row r="241" spans="3:6" x14ac:dyDescent="0.3">
      <c r="C241" s="180">
        <v>45897</v>
      </c>
      <c r="D241" s="178">
        <f t="shared" si="3"/>
        <v>45897</v>
      </c>
      <c r="E241" s="182" t="s">
        <v>890</v>
      </c>
      <c r="F241" s="179">
        <v>2025</v>
      </c>
    </row>
    <row r="242" spans="3:6" x14ac:dyDescent="0.3">
      <c r="C242" s="180">
        <v>45898</v>
      </c>
      <c r="D242" s="178">
        <f t="shared" si="3"/>
        <v>45898</v>
      </c>
      <c r="E242" s="182" t="s">
        <v>890</v>
      </c>
      <c r="F242" s="179">
        <v>2025</v>
      </c>
    </row>
    <row r="243" spans="3:6" x14ac:dyDescent="0.3">
      <c r="C243" s="180">
        <v>45899</v>
      </c>
      <c r="D243" s="178">
        <f t="shared" si="3"/>
        <v>45899</v>
      </c>
      <c r="E243" s="182" t="s">
        <v>890</v>
      </c>
      <c r="F243" s="179">
        <v>2025</v>
      </c>
    </row>
    <row r="244" spans="3:6" x14ac:dyDescent="0.3">
      <c r="C244" s="180">
        <v>45900</v>
      </c>
      <c r="D244" s="178">
        <f t="shared" si="3"/>
        <v>45900</v>
      </c>
      <c r="E244" s="182" t="s">
        <v>890</v>
      </c>
      <c r="F244" s="179">
        <v>2025</v>
      </c>
    </row>
    <row r="245" spans="3:6" x14ac:dyDescent="0.3">
      <c r="C245" s="180">
        <v>45901</v>
      </c>
      <c r="D245" s="178">
        <f t="shared" si="3"/>
        <v>45901</v>
      </c>
      <c r="E245" s="182" t="s">
        <v>891</v>
      </c>
      <c r="F245" s="179">
        <v>2025</v>
      </c>
    </row>
    <row r="246" spans="3:6" x14ac:dyDescent="0.3">
      <c r="C246" s="180">
        <v>45902</v>
      </c>
      <c r="D246" s="178">
        <f t="shared" si="3"/>
        <v>45902</v>
      </c>
      <c r="E246" s="182" t="s">
        <v>891</v>
      </c>
      <c r="F246" s="179">
        <v>2025</v>
      </c>
    </row>
    <row r="247" spans="3:6" x14ac:dyDescent="0.3">
      <c r="C247" s="180">
        <v>45903</v>
      </c>
      <c r="D247" s="178">
        <f t="shared" si="3"/>
        <v>45903</v>
      </c>
      <c r="E247" s="182" t="s">
        <v>891</v>
      </c>
      <c r="F247" s="179">
        <v>2025</v>
      </c>
    </row>
    <row r="248" spans="3:6" x14ac:dyDescent="0.3">
      <c r="C248" s="180">
        <v>45904</v>
      </c>
      <c r="D248" s="178">
        <f t="shared" si="3"/>
        <v>45904</v>
      </c>
      <c r="E248" s="182" t="s">
        <v>891</v>
      </c>
      <c r="F248" s="179">
        <v>2025</v>
      </c>
    </row>
    <row r="249" spans="3:6" x14ac:dyDescent="0.3">
      <c r="C249" s="180">
        <v>45905</v>
      </c>
      <c r="D249" s="178">
        <f t="shared" si="3"/>
        <v>45905</v>
      </c>
      <c r="E249" s="182" t="s">
        <v>891</v>
      </c>
      <c r="F249" s="179">
        <v>2025</v>
      </c>
    </row>
    <row r="250" spans="3:6" x14ac:dyDescent="0.3">
      <c r="C250" s="180">
        <v>45906</v>
      </c>
      <c r="D250" s="178">
        <f t="shared" si="3"/>
        <v>45906</v>
      </c>
      <c r="E250" s="182" t="s">
        <v>891</v>
      </c>
      <c r="F250" s="179">
        <v>2025</v>
      </c>
    </row>
    <row r="251" spans="3:6" x14ac:dyDescent="0.3">
      <c r="C251" s="180">
        <v>45907</v>
      </c>
      <c r="D251" s="178">
        <f t="shared" si="3"/>
        <v>45907</v>
      </c>
      <c r="E251" s="182" t="s">
        <v>891</v>
      </c>
      <c r="F251" s="179">
        <v>2025</v>
      </c>
    </row>
    <row r="252" spans="3:6" x14ac:dyDescent="0.3">
      <c r="C252" s="180">
        <v>45908</v>
      </c>
      <c r="D252" s="178">
        <f t="shared" si="3"/>
        <v>45908</v>
      </c>
      <c r="E252" s="182" t="s">
        <v>891</v>
      </c>
      <c r="F252" s="179">
        <v>2025</v>
      </c>
    </row>
    <row r="253" spans="3:6" x14ac:dyDescent="0.3">
      <c r="C253" s="180">
        <v>45909</v>
      </c>
      <c r="D253" s="178">
        <f t="shared" si="3"/>
        <v>45909</v>
      </c>
      <c r="E253" s="182" t="s">
        <v>891</v>
      </c>
      <c r="F253" s="179">
        <v>2025</v>
      </c>
    </row>
    <row r="254" spans="3:6" x14ac:dyDescent="0.3">
      <c r="C254" s="180">
        <v>45910</v>
      </c>
      <c r="D254" s="178">
        <f t="shared" si="3"/>
        <v>45910</v>
      </c>
      <c r="E254" s="182" t="s">
        <v>891</v>
      </c>
      <c r="F254" s="179">
        <v>2025</v>
      </c>
    </row>
    <row r="255" spans="3:6" x14ac:dyDescent="0.3">
      <c r="C255" s="180">
        <v>45911</v>
      </c>
      <c r="D255" s="178">
        <f t="shared" si="3"/>
        <v>45911</v>
      </c>
      <c r="E255" s="182" t="s">
        <v>891</v>
      </c>
      <c r="F255" s="179">
        <v>2025</v>
      </c>
    </row>
    <row r="256" spans="3:6" x14ac:dyDescent="0.3">
      <c r="C256" s="180">
        <v>45912</v>
      </c>
      <c r="D256" s="178">
        <f t="shared" si="3"/>
        <v>45912</v>
      </c>
      <c r="E256" s="182" t="s">
        <v>891</v>
      </c>
      <c r="F256" s="179">
        <v>2025</v>
      </c>
    </row>
    <row r="257" spans="3:6" x14ac:dyDescent="0.3">
      <c r="C257" s="180">
        <v>45913</v>
      </c>
      <c r="D257" s="178">
        <f t="shared" si="3"/>
        <v>45913</v>
      </c>
      <c r="E257" s="182" t="s">
        <v>891</v>
      </c>
      <c r="F257" s="179">
        <v>2025</v>
      </c>
    </row>
    <row r="258" spans="3:6" x14ac:dyDescent="0.3">
      <c r="C258" s="180">
        <v>45914</v>
      </c>
      <c r="D258" s="178">
        <f t="shared" si="3"/>
        <v>45914</v>
      </c>
      <c r="E258" s="182" t="s">
        <v>891</v>
      </c>
      <c r="F258" s="179">
        <v>2025</v>
      </c>
    </row>
    <row r="259" spans="3:6" x14ac:dyDescent="0.3">
      <c r="C259" s="180">
        <v>45915</v>
      </c>
      <c r="D259" s="178">
        <f t="shared" ref="D259:D322" si="4">C259</f>
        <v>45915</v>
      </c>
      <c r="E259" s="182" t="s">
        <v>891</v>
      </c>
      <c r="F259" s="179">
        <v>2025</v>
      </c>
    </row>
    <row r="260" spans="3:6" x14ac:dyDescent="0.3">
      <c r="C260" s="180">
        <v>45916</v>
      </c>
      <c r="D260" s="178">
        <f t="shared" si="4"/>
        <v>45916</v>
      </c>
      <c r="E260" s="182" t="s">
        <v>891</v>
      </c>
      <c r="F260" s="179">
        <v>2025</v>
      </c>
    </row>
    <row r="261" spans="3:6" x14ac:dyDescent="0.3">
      <c r="C261" s="180">
        <v>45917</v>
      </c>
      <c r="D261" s="178">
        <f t="shared" si="4"/>
        <v>45917</v>
      </c>
      <c r="E261" s="182" t="s">
        <v>891</v>
      </c>
      <c r="F261" s="179">
        <v>2025</v>
      </c>
    </row>
    <row r="262" spans="3:6" x14ac:dyDescent="0.3">
      <c r="C262" s="180">
        <v>45918</v>
      </c>
      <c r="D262" s="178">
        <f t="shared" si="4"/>
        <v>45918</v>
      </c>
      <c r="E262" s="182" t="s">
        <v>891</v>
      </c>
      <c r="F262" s="179">
        <v>2025</v>
      </c>
    </row>
    <row r="263" spans="3:6" x14ac:dyDescent="0.3">
      <c r="C263" s="180">
        <v>45919</v>
      </c>
      <c r="D263" s="178">
        <f t="shared" si="4"/>
        <v>45919</v>
      </c>
      <c r="E263" s="182" t="s">
        <v>891</v>
      </c>
      <c r="F263" s="179">
        <v>2025</v>
      </c>
    </row>
    <row r="264" spans="3:6" x14ac:dyDescent="0.3">
      <c r="C264" s="180">
        <v>45920</v>
      </c>
      <c r="D264" s="178">
        <f t="shared" si="4"/>
        <v>45920</v>
      </c>
      <c r="E264" s="182" t="s">
        <v>891</v>
      </c>
      <c r="F264" s="179">
        <v>2025</v>
      </c>
    </row>
    <row r="265" spans="3:6" x14ac:dyDescent="0.3">
      <c r="C265" s="180">
        <v>45921</v>
      </c>
      <c r="D265" s="178">
        <f t="shared" si="4"/>
        <v>45921</v>
      </c>
      <c r="E265" s="182" t="s">
        <v>891</v>
      </c>
      <c r="F265" s="179">
        <v>2025</v>
      </c>
    </row>
    <row r="266" spans="3:6" x14ac:dyDescent="0.3">
      <c r="C266" s="180">
        <v>45922</v>
      </c>
      <c r="D266" s="178">
        <f t="shared" si="4"/>
        <v>45922</v>
      </c>
      <c r="E266" s="182" t="s">
        <v>891</v>
      </c>
      <c r="F266" s="179">
        <v>2025</v>
      </c>
    </row>
    <row r="267" spans="3:6" x14ac:dyDescent="0.3">
      <c r="C267" s="180">
        <v>45923</v>
      </c>
      <c r="D267" s="178">
        <f t="shared" si="4"/>
        <v>45923</v>
      </c>
      <c r="E267" s="182" t="s">
        <v>891</v>
      </c>
      <c r="F267" s="179">
        <v>2025</v>
      </c>
    </row>
    <row r="268" spans="3:6" x14ac:dyDescent="0.3">
      <c r="C268" s="180">
        <v>45924</v>
      </c>
      <c r="D268" s="178">
        <f t="shared" si="4"/>
        <v>45924</v>
      </c>
      <c r="E268" s="182" t="s">
        <v>891</v>
      </c>
      <c r="F268" s="179">
        <v>2025</v>
      </c>
    </row>
    <row r="269" spans="3:6" x14ac:dyDescent="0.3">
      <c r="C269" s="180">
        <v>45925</v>
      </c>
      <c r="D269" s="178">
        <f t="shared" si="4"/>
        <v>45925</v>
      </c>
      <c r="E269" s="182" t="s">
        <v>891</v>
      </c>
      <c r="F269" s="179">
        <v>2025</v>
      </c>
    </row>
    <row r="270" spans="3:6" x14ac:dyDescent="0.3">
      <c r="C270" s="180">
        <v>45926</v>
      </c>
      <c r="D270" s="178">
        <f t="shared" si="4"/>
        <v>45926</v>
      </c>
      <c r="E270" s="182" t="s">
        <v>891</v>
      </c>
      <c r="F270" s="179">
        <v>2025</v>
      </c>
    </row>
    <row r="271" spans="3:6" x14ac:dyDescent="0.3">
      <c r="C271" s="180">
        <v>45927</v>
      </c>
      <c r="D271" s="178">
        <f t="shared" si="4"/>
        <v>45927</v>
      </c>
      <c r="E271" s="182" t="s">
        <v>891</v>
      </c>
      <c r="F271" s="179">
        <v>2025</v>
      </c>
    </row>
    <row r="272" spans="3:6" x14ac:dyDescent="0.3">
      <c r="C272" s="180">
        <v>45928</v>
      </c>
      <c r="D272" s="178">
        <f t="shared" si="4"/>
        <v>45928</v>
      </c>
      <c r="E272" s="182" t="s">
        <v>891</v>
      </c>
      <c r="F272" s="179">
        <v>2025</v>
      </c>
    </row>
    <row r="273" spans="3:6" x14ac:dyDescent="0.3">
      <c r="C273" s="180">
        <v>45929</v>
      </c>
      <c r="D273" s="178">
        <f t="shared" si="4"/>
        <v>45929</v>
      </c>
      <c r="E273" s="182" t="s">
        <v>891</v>
      </c>
      <c r="F273" s="179">
        <v>2025</v>
      </c>
    </row>
    <row r="274" spans="3:6" x14ac:dyDescent="0.3">
      <c r="C274" s="180">
        <v>45930</v>
      </c>
      <c r="D274" s="178">
        <f t="shared" si="4"/>
        <v>45930</v>
      </c>
      <c r="E274" s="182" t="s">
        <v>891</v>
      </c>
      <c r="F274" s="179">
        <v>2025</v>
      </c>
    </row>
    <row r="275" spans="3:6" x14ac:dyDescent="0.3">
      <c r="C275" s="180">
        <v>45931</v>
      </c>
      <c r="D275" s="178">
        <f t="shared" si="4"/>
        <v>45931</v>
      </c>
      <c r="E275" s="182" t="s">
        <v>892</v>
      </c>
      <c r="F275" s="179">
        <v>2026</v>
      </c>
    </row>
    <row r="276" spans="3:6" x14ac:dyDescent="0.3">
      <c r="C276" s="180">
        <v>45932</v>
      </c>
      <c r="D276" s="178">
        <f t="shared" si="4"/>
        <v>45932</v>
      </c>
      <c r="E276" s="182" t="s">
        <v>892</v>
      </c>
      <c r="F276" s="179">
        <v>2026</v>
      </c>
    </row>
    <row r="277" spans="3:6" x14ac:dyDescent="0.3">
      <c r="C277" s="180">
        <v>45933</v>
      </c>
      <c r="D277" s="178">
        <f t="shared" si="4"/>
        <v>45933</v>
      </c>
      <c r="E277" s="182" t="s">
        <v>892</v>
      </c>
      <c r="F277" s="179">
        <v>2026</v>
      </c>
    </row>
    <row r="278" spans="3:6" x14ac:dyDescent="0.3">
      <c r="C278" s="180">
        <v>45934</v>
      </c>
      <c r="D278" s="178">
        <f t="shared" si="4"/>
        <v>45934</v>
      </c>
      <c r="E278" s="182" t="s">
        <v>892</v>
      </c>
      <c r="F278" s="179">
        <v>2026</v>
      </c>
    </row>
    <row r="279" spans="3:6" x14ac:dyDescent="0.3">
      <c r="C279" s="180">
        <v>45935</v>
      </c>
      <c r="D279" s="178">
        <f t="shared" si="4"/>
        <v>45935</v>
      </c>
      <c r="E279" s="182" t="s">
        <v>892</v>
      </c>
      <c r="F279" s="179">
        <v>2026</v>
      </c>
    </row>
    <row r="280" spans="3:6" x14ac:dyDescent="0.3">
      <c r="C280" s="180">
        <v>45936</v>
      </c>
      <c r="D280" s="178">
        <f t="shared" si="4"/>
        <v>45936</v>
      </c>
      <c r="E280" s="182" t="s">
        <v>892</v>
      </c>
      <c r="F280" s="179">
        <v>2026</v>
      </c>
    </row>
    <row r="281" spans="3:6" x14ac:dyDescent="0.3">
      <c r="C281" s="180">
        <v>45937</v>
      </c>
      <c r="D281" s="178">
        <f t="shared" si="4"/>
        <v>45937</v>
      </c>
      <c r="E281" s="182" t="s">
        <v>892</v>
      </c>
      <c r="F281" s="179">
        <v>2026</v>
      </c>
    </row>
    <row r="282" spans="3:6" x14ac:dyDescent="0.3">
      <c r="C282" s="180">
        <v>45938</v>
      </c>
      <c r="D282" s="178">
        <f t="shared" si="4"/>
        <v>45938</v>
      </c>
      <c r="E282" s="182" t="s">
        <v>892</v>
      </c>
      <c r="F282" s="179">
        <v>2026</v>
      </c>
    </row>
    <row r="283" spans="3:6" x14ac:dyDescent="0.3">
      <c r="C283" s="180">
        <v>45939</v>
      </c>
      <c r="D283" s="178">
        <f t="shared" si="4"/>
        <v>45939</v>
      </c>
      <c r="E283" s="182" t="s">
        <v>892</v>
      </c>
      <c r="F283" s="179">
        <v>2026</v>
      </c>
    </row>
    <row r="284" spans="3:6" x14ac:dyDescent="0.3">
      <c r="C284" s="180">
        <v>45940</v>
      </c>
      <c r="D284" s="178">
        <f t="shared" si="4"/>
        <v>45940</v>
      </c>
      <c r="E284" s="182" t="s">
        <v>892</v>
      </c>
      <c r="F284" s="179">
        <v>2026</v>
      </c>
    </row>
    <row r="285" spans="3:6" x14ac:dyDescent="0.3">
      <c r="C285" s="180">
        <v>45941</v>
      </c>
      <c r="D285" s="178">
        <f t="shared" si="4"/>
        <v>45941</v>
      </c>
      <c r="E285" s="182" t="s">
        <v>892</v>
      </c>
      <c r="F285" s="179">
        <v>2026</v>
      </c>
    </row>
    <row r="286" spans="3:6" x14ac:dyDescent="0.3">
      <c r="C286" s="180">
        <v>45942</v>
      </c>
      <c r="D286" s="178">
        <f t="shared" si="4"/>
        <v>45942</v>
      </c>
      <c r="E286" s="182" t="s">
        <v>892</v>
      </c>
      <c r="F286" s="179">
        <v>2026</v>
      </c>
    </row>
    <row r="287" spans="3:6" x14ac:dyDescent="0.3">
      <c r="C287" s="180">
        <v>45943</v>
      </c>
      <c r="D287" s="178">
        <f t="shared" si="4"/>
        <v>45943</v>
      </c>
      <c r="E287" s="182" t="s">
        <v>892</v>
      </c>
      <c r="F287" s="179">
        <v>2026</v>
      </c>
    </row>
    <row r="288" spans="3:6" x14ac:dyDescent="0.3">
      <c r="C288" s="180">
        <v>45944</v>
      </c>
      <c r="D288" s="178">
        <f t="shared" si="4"/>
        <v>45944</v>
      </c>
      <c r="E288" s="182" t="s">
        <v>892</v>
      </c>
      <c r="F288" s="179">
        <v>2026</v>
      </c>
    </row>
    <row r="289" spans="3:6" x14ac:dyDescent="0.3">
      <c r="C289" s="180">
        <v>45945</v>
      </c>
      <c r="D289" s="178">
        <f t="shared" si="4"/>
        <v>45945</v>
      </c>
      <c r="E289" s="182" t="s">
        <v>892</v>
      </c>
      <c r="F289" s="179">
        <v>2026</v>
      </c>
    </row>
    <row r="290" spans="3:6" x14ac:dyDescent="0.3">
      <c r="C290" s="180">
        <v>45946</v>
      </c>
      <c r="D290" s="178">
        <f t="shared" si="4"/>
        <v>45946</v>
      </c>
      <c r="E290" s="182" t="s">
        <v>892</v>
      </c>
      <c r="F290" s="179">
        <v>2026</v>
      </c>
    </row>
    <row r="291" spans="3:6" x14ac:dyDescent="0.3">
      <c r="C291" s="180">
        <v>45947</v>
      </c>
      <c r="D291" s="178">
        <f t="shared" si="4"/>
        <v>45947</v>
      </c>
      <c r="E291" s="182" t="s">
        <v>892</v>
      </c>
      <c r="F291" s="179">
        <v>2026</v>
      </c>
    </row>
    <row r="292" spans="3:6" x14ac:dyDescent="0.3">
      <c r="C292" s="180">
        <v>45948</v>
      </c>
      <c r="D292" s="178">
        <f t="shared" si="4"/>
        <v>45948</v>
      </c>
      <c r="E292" s="182" t="s">
        <v>892</v>
      </c>
      <c r="F292" s="179">
        <v>2026</v>
      </c>
    </row>
    <row r="293" spans="3:6" x14ac:dyDescent="0.3">
      <c r="C293" s="180">
        <v>45949</v>
      </c>
      <c r="D293" s="178">
        <f t="shared" si="4"/>
        <v>45949</v>
      </c>
      <c r="E293" s="182" t="s">
        <v>892</v>
      </c>
      <c r="F293" s="179">
        <v>2026</v>
      </c>
    </row>
    <row r="294" spans="3:6" x14ac:dyDescent="0.3">
      <c r="C294" s="180">
        <v>45950</v>
      </c>
      <c r="D294" s="178">
        <f t="shared" si="4"/>
        <v>45950</v>
      </c>
      <c r="E294" s="182" t="s">
        <v>892</v>
      </c>
      <c r="F294" s="179">
        <v>2026</v>
      </c>
    </row>
    <row r="295" spans="3:6" x14ac:dyDescent="0.3">
      <c r="C295" s="180">
        <v>45951</v>
      </c>
      <c r="D295" s="178">
        <f t="shared" si="4"/>
        <v>45951</v>
      </c>
      <c r="E295" s="182" t="s">
        <v>892</v>
      </c>
      <c r="F295" s="179">
        <v>2026</v>
      </c>
    </row>
    <row r="296" spans="3:6" x14ac:dyDescent="0.3">
      <c r="C296" s="180">
        <v>45952</v>
      </c>
      <c r="D296" s="178">
        <f t="shared" si="4"/>
        <v>45952</v>
      </c>
      <c r="E296" s="182" t="s">
        <v>892</v>
      </c>
      <c r="F296" s="179">
        <v>2026</v>
      </c>
    </row>
    <row r="297" spans="3:6" x14ac:dyDescent="0.3">
      <c r="C297" s="180">
        <v>45953</v>
      </c>
      <c r="D297" s="178">
        <f t="shared" si="4"/>
        <v>45953</v>
      </c>
      <c r="E297" s="182" t="s">
        <v>892</v>
      </c>
      <c r="F297" s="179">
        <v>2026</v>
      </c>
    </row>
    <row r="298" spans="3:6" x14ac:dyDescent="0.3">
      <c r="C298" s="180">
        <v>45954</v>
      </c>
      <c r="D298" s="178">
        <f t="shared" si="4"/>
        <v>45954</v>
      </c>
      <c r="E298" s="182" t="s">
        <v>892</v>
      </c>
      <c r="F298" s="179">
        <v>2026</v>
      </c>
    </row>
    <row r="299" spans="3:6" x14ac:dyDescent="0.3">
      <c r="C299" s="180">
        <v>45955</v>
      </c>
      <c r="D299" s="178">
        <f t="shared" si="4"/>
        <v>45955</v>
      </c>
      <c r="E299" s="182" t="s">
        <v>892</v>
      </c>
      <c r="F299" s="179">
        <v>2026</v>
      </c>
    </row>
    <row r="300" spans="3:6" x14ac:dyDescent="0.3">
      <c r="C300" s="180">
        <v>45956</v>
      </c>
      <c r="D300" s="178">
        <f t="shared" si="4"/>
        <v>45956</v>
      </c>
      <c r="E300" s="182" t="s">
        <v>892</v>
      </c>
      <c r="F300" s="179">
        <v>2026</v>
      </c>
    </row>
    <row r="301" spans="3:6" x14ac:dyDescent="0.3">
      <c r="C301" s="180">
        <v>45957</v>
      </c>
      <c r="D301" s="178">
        <f t="shared" si="4"/>
        <v>45957</v>
      </c>
      <c r="E301" s="182" t="s">
        <v>892</v>
      </c>
      <c r="F301" s="179">
        <v>2026</v>
      </c>
    </row>
    <row r="302" spans="3:6" x14ac:dyDescent="0.3">
      <c r="C302" s="180">
        <v>45958</v>
      </c>
      <c r="D302" s="178">
        <f t="shared" si="4"/>
        <v>45958</v>
      </c>
      <c r="E302" s="182" t="s">
        <v>892</v>
      </c>
      <c r="F302" s="179">
        <v>2026</v>
      </c>
    </row>
    <row r="303" spans="3:6" x14ac:dyDescent="0.3">
      <c r="C303" s="180">
        <v>45959</v>
      </c>
      <c r="D303" s="178">
        <f t="shared" si="4"/>
        <v>45959</v>
      </c>
      <c r="E303" s="182" t="s">
        <v>892</v>
      </c>
      <c r="F303" s="179">
        <v>2026</v>
      </c>
    </row>
    <row r="304" spans="3:6" x14ac:dyDescent="0.3">
      <c r="C304" s="180">
        <v>45960</v>
      </c>
      <c r="D304" s="178">
        <f t="shared" si="4"/>
        <v>45960</v>
      </c>
      <c r="E304" s="182" t="s">
        <v>892</v>
      </c>
      <c r="F304" s="179">
        <v>2026</v>
      </c>
    </row>
    <row r="305" spans="3:6" x14ac:dyDescent="0.3">
      <c r="C305" s="180">
        <v>45961</v>
      </c>
      <c r="D305" s="178">
        <f t="shared" si="4"/>
        <v>45961</v>
      </c>
      <c r="E305" s="182" t="s">
        <v>892</v>
      </c>
      <c r="F305" s="179">
        <v>2026</v>
      </c>
    </row>
    <row r="306" spans="3:6" x14ac:dyDescent="0.3">
      <c r="C306" s="180">
        <v>45962</v>
      </c>
      <c r="D306" s="178">
        <f t="shared" si="4"/>
        <v>45962</v>
      </c>
      <c r="E306" s="182" t="s">
        <v>893</v>
      </c>
      <c r="F306" s="179">
        <v>2026</v>
      </c>
    </row>
    <row r="307" spans="3:6" x14ac:dyDescent="0.3">
      <c r="C307" s="180">
        <v>45963</v>
      </c>
      <c r="D307" s="178">
        <f t="shared" si="4"/>
        <v>45963</v>
      </c>
      <c r="E307" s="182" t="s">
        <v>893</v>
      </c>
      <c r="F307" s="179">
        <v>2026</v>
      </c>
    </row>
    <row r="308" spans="3:6" x14ac:dyDescent="0.3">
      <c r="C308" s="180">
        <v>45964</v>
      </c>
      <c r="D308" s="178">
        <f t="shared" si="4"/>
        <v>45964</v>
      </c>
      <c r="E308" s="182" t="s">
        <v>893</v>
      </c>
      <c r="F308" s="179">
        <v>2026</v>
      </c>
    </row>
    <row r="309" spans="3:6" x14ac:dyDescent="0.3">
      <c r="C309" s="180">
        <v>45965</v>
      </c>
      <c r="D309" s="178">
        <f t="shared" si="4"/>
        <v>45965</v>
      </c>
      <c r="E309" s="182" t="s">
        <v>893</v>
      </c>
      <c r="F309" s="179">
        <v>2026</v>
      </c>
    </row>
    <row r="310" spans="3:6" x14ac:dyDescent="0.3">
      <c r="C310" s="180">
        <v>45966</v>
      </c>
      <c r="D310" s="178">
        <f t="shared" si="4"/>
        <v>45966</v>
      </c>
      <c r="E310" s="182" t="s">
        <v>893</v>
      </c>
      <c r="F310" s="179">
        <v>2026</v>
      </c>
    </row>
    <row r="311" spans="3:6" x14ac:dyDescent="0.3">
      <c r="C311" s="180">
        <v>45967</v>
      </c>
      <c r="D311" s="178">
        <f t="shared" si="4"/>
        <v>45967</v>
      </c>
      <c r="E311" s="182" t="s">
        <v>893</v>
      </c>
      <c r="F311" s="179">
        <v>2026</v>
      </c>
    </row>
    <row r="312" spans="3:6" x14ac:dyDescent="0.3">
      <c r="C312" s="180">
        <v>45968</v>
      </c>
      <c r="D312" s="178">
        <f t="shared" si="4"/>
        <v>45968</v>
      </c>
      <c r="E312" s="182" t="s">
        <v>893</v>
      </c>
      <c r="F312" s="179">
        <v>2026</v>
      </c>
    </row>
    <row r="313" spans="3:6" x14ac:dyDescent="0.3">
      <c r="C313" s="180">
        <v>45969</v>
      </c>
      <c r="D313" s="178">
        <f t="shared" si="4"/>
        <v>45969</v>
      </c>
      <c r="E313" s="182" t="s">
        <v>893</v>
      </c>
      <c r="F313" s="179">
        <v>2026</v>
      </c>
    </row>
    <row r="314" spans="3:6" x14ac:dyDescent="0.3">
      <c r="C314" s="180">
        <v>45970</v>
      </c>
      <c r="D314" s="178">
        <f t="shared" si="4"/>
        <v>45970</v>
      </c>
      <c r="E314" s="182" t="s">
        <v>893</v>
      </c>
      <c r="F314" s="179">
        <v>2026</v>
      </c>
    </row>
    <row r="315" spans="3:6" x14ac:dyDescent="0.3">
      <c r="C315" s="180">
        <v>45971</v>
      </c>
      <c r="D315" s="178">
        <f t="shared" si="4"/>
        <v>45971</v>
      </c>
      <c r="E315" s="182" t="s">
        <v>893</v>
      </c>
      <c r="F315" s="179">
        <v>2026</v>
      </c>
    </row>
    <row r="316" spans="3:6" x14ac:dyDescent="0.3">
      <c r="C316" s="180">
        <v>45972</v>
      </c>
      <c r="D316" s="178">
        <f t="shared" si="4"/>
        <v>45972</v>
      </c>
      <c r="E316" s="182" t="s">
        <v>893</v>
      </c>
      <c r="F316" s="179">
        <v>2026</v>
      </c>
    </row>
    <row r="317" spans="3:6" x14ac:dyDescent="0.3">
      <c r="C317" s="180">
        <v>45973</v>
      </c>
      <c r="D317" s="178">
        <f t="shared" si="4"/>
        <v>45973</v>
      </c>
      <c r="E317" s="182" t="s">
        <v>893</v>
      </c>
      <c r="F317" s="179">
        <v>2026</v>
      </c>
    </row>
    <row r="318" spans="3:6" x14ac:dyDescent="0.3">
      <c r="C318" s="180">
        <v>45974</v>
      </c>
      <c r="D318" s="178">
        <f t="shared" si="4"/>
        <v>45974</v>
      </c>
      <c r="E318" s="182" t="s">
        <v>893</v>
      </c>
      <c r="F318" s="179">
        <v>2026</v>
      </c>
    </row>
    <row r="319" spans="3:6" x14ac:dyDescent="0.3">
      <c r="C319" s="180">
        <v>45975</v>
      </c>
      <c r="D319" s="178">
        <f t="shared" si="4"/>
        <v>45975</v>
      </c>
      <c r="E319" s="182" t="s">
        <v>893</v>
      </c>
      <c r="F319" s="179">
        <v>2026</v>
      </c>
    </row>
    <row r="320" spans="3:6" x14ac:dyDescent="0.3">
      <c r="C320" s="180">
        <v>45976</v>
      </c>
      <c r="D320" s="178">
        <f t="shared" si="4"/>
        <v>45976</v>
      </c>
      <c r="E320" s="182" t="s">
        <v>893</v>
      </c>
      <c r="F320" s="179">
        <v>2026</v>
      </c>
    </row>
    <row r="321" spans="3:6" x14ac:dyDescent="0.3">
      <c r="C321" s="180">
        <v>45977</v>
      </c>
      <c r="D321" s="178">
        <f t="shared" si="4"/>
        <v>45977</v>
      </c>
      <c r="E321" s="182" t="s">
        <v>893</v>
      </c>
      <c r="F321" s="179">
        <v>2026</v>
      </c>
    </row>
    <row r="322" spans="3:6" x14ac:dyDescent="0.3">
      <c r="C322" s="180">
        <v>45978</v>
      </c>
      <c r="D322" s="178">
        <f t="shared" si="4"/>
        <v>45978</v>
      </c>
      <c r="E322" s="182" t="s">
        <v>893</v>
      </c>
      <c r="F322" s="179">
        <v>2026</v>
      </c>
    </row>
    <row r="323" spans="3:6" x14ac:dyDescent="0.3">
      <c r="C323" s="180">
        <v>45979</v>
      </c>
      <c r="D323" s="178">
        <f t="shared" ref="D323:D386" si="5">C323</f>
        <v>45979</v>
      </c>
      <c r="E323" s="182" t="s">
        <v>893</v>
      </c>
      <c r="F323" s="179">
        <v>2026</v>
      </c>
    </row>
    <row r="324" spans="3:6" x14ac:dyDescent="0.3">
      <c r="C324" s="180">
        <v>45980</v>
      </c>
      <c r="D324" s="178">
        <f t="shared" si="5"/>
        <v>45980</v>
      </c>
      <c r="E324" s="182" t="s">
        <v>893</v>
      </c>
      <c r="F324" s="179">
        <v>2026</v>
      </c>
    </row>
    <row r="325" spans="3:6" x14ac:dyDescent="0.3">
      <c r="C325" s="180">
        <v>45981</v>
      </c>
      <c r="D325" s="178">
        <f t="shared" si="5"/>
        <v>45981</v>
      </c>
      <c r="E325" s="182" t="s">
        <v>893</v>
      </c>
      <c r="F325" s="179">
        <v>2026</v>
      </c>
    </row>
    <row r="326" spans="3:6" x14ac:dyDescent="0.3">
      <c r="C326" s="180">
        <v>45982</v>
      </c>
      <c r="D326" s="178">
        <f t="shared" si="5"/>
        <v>45982</v>
      </c>
      <c r="E326" s="182" t="s">
        <v>893</v>
      </c>
      <c r="F326" s="179">
        <v>2026</v>
      </c>
    </row>
    <row r="327" spans="3:6" x14ac:dyDescent="0.3">
      <c r="C327" s="180">
        <v>45983</v>
      </c>
      <c r="D327" s="178">
        <f t="shared" si="5"/>
        <v>45983</v>
      </c>
      <c r="E327" s="182" t="s">
        <v>893</v>
      </c>
      <c r="F327" s="179">
        <v>2026</v>
      </c>
    </row>
    <row r="328" spans="3:6" x14ac:dyDescent="0.3">
      <c r="C328" s="180">
        <v>45984</v>
      </c>
      <c r="D328" s="178">
        <f t="shared" si="5"/>
        <v>45984</v>
      </c>
      <c r="E328" s="182" t="s">
        <v>893</v>
      </c>
      <c r="F328" s="179">
        <v>2026</v>
      </c>
    </row>
    <row r="329" spans="3:6" x14ac:dyDescent="0.3">
      <c r="C329" s="180">
        <v>45985</v>
      </c>
      <c r="D329" s="178">
        <f t="shared" si="5"/>
        <v>45985</v>
      </c>
      <c r="E329" s="182" t="s">
        <v>893</v>
      </c>
      <c r="F329" s="179">
        <v>2026</v>
      </c>
    </row>
    <row r="330" spans="3:6" x14ac:dyDescent="0.3">
      <c r="C330" s="180">
        <v>45986</v>
      </c>
      <c r="D330" s="178">
        <f t="shared" si="5"/>
        <v>45986</v>
      </c>
      <c r="E330" s="182" t="s">
        <v>893</v>
      </c>
      <c r="F330" s="179">
        <v>2026</v>
      </c>
    </row>
    <row r="331" spans="3:6" x14ac:dyDescent="0.3">
      <c r="C331" s="180">
        <v>45987</v>
      </c>
      <c r="D331" s="178">
        <f t="shared" si="5"/>
        <v>45987</v>
      </c>
      <c r="E331" s="182" t="s">
        <v>893</v>
      </c>
      <c r="F331" s="179">
        <v>2026</v>
      </c>
    </row>
    <row r="332" spans="3:6" x14ac:dyDescent="0.3">
      <c r="C332" s="180">
        <v>45988</v>
      </c>
      <c r="D332" s="178">
        <f t="shared" si="5"/>
        <v>45988</v>
      </c>
      <c r="E332" s="182" t="s">
        <v>893</v>
      </c>
      <c r="F332" s="179">
        <v>2026</v>
      </c>
    </row>
    <row r="333" spans="3:6" x14ac:dyDescent="0.3">
      <c r="C333" s="180">
        <v>45989</v>
      </c>
      <c r="D333" s="178">
        <f t="shared" si="5"/>
        <v>45989</v>
      </c>
      <c r="E333" s="182" t="s">
        <v>893</v>
      </c>
      <c r="F333" s="179">
        <v>2026</v>
      </c>
    </row>
    <row r="334" spans="3:6" x14ac:dyDescent="0.3">
      <c r="C334" s="180">
        <v>45990</v>
      </c>
      <c r="D334" s="178">
        <f t="shared" si="5"/>
        <v>45990</v>
      </c>
      <c r="E334" s="182" t="s">
        <v>893</v>
      </c>
      <c r="F334" s="179">
        <v>2026</v>
      </c>
    </row>
    <row r="335" spans="3:6" x14ac:dyDescent="0.3">
      <c r="C335" s="180">
        <v>45991</v>
      </c>
      <c r="D335" s="178">
        <f t="shared" si="5"/>
        <v>45991</v>
      </c>
      <c r="E335" s="182" t="s">
        <v>893</v>
      </c>
      <c r="F335" s="179">
        <v>2026</v>
      </c>
    </row>
    <row r="336" spans="3:6" x14ac:dyDescent="0.3">
      <c r="C336" s="180">
        <v>45992</v>
      </c>
      <c r="D336" s="178">
        <f t="shared" si="5"/>
        <v>45992</v>
      </c>
      <c r="E336" s="182" t="s">
        <v>894</v>
      </c>
      <c r="F336" s="179">
        <v>2026</v>
      </c>
    </row>
    <row r="337" spans="3:6" x14ac:dyDescent="0.3">
      <c r="C337" s="180">
        <v>45993</v>
      </c>
      <c r="D337" s="178">
        <f t="shared" si="5"/>
        <v>45993</v>
      </c>
      <c r="E337" s="182" t="s">
        <v>894</v>
      </c>
      <c r="F337" s="179">
        <v>2026</v>
      </c>
    </row>
    <row r="338" spans="3:6" x14ac:dyDescent="0.3">
      <c r="C338" s="180">
        <v>45994</v>
      </c>
      <c r="D338" s="178">
        <f t="shared" si="5"/>
        <v>45994</v>
      </c>
      <c r="E338" s="182" t="s">
        <v>894</v>
      </c>
      <c r="F338" s="179">
        <v>2026</v>
      </c>
    </row>
    <row r="339" spans="3:6" x14ac:dyDescent="0.3">
      <c r="C339" s="180">
        <v>45995</v>
      </c>
      <c r="D339" s="178">
        <f t="shared" si="5"/>
        <v>45995</v>
      </c>
      <c r="E339" s="182" t="s">
        <v>894</v>
      </c>
      <c r="F339" s="179">
        <v>2026</v>
      </c>
    </row>
    <row r="340" spans="3:6" x14ac:dyDescent="0.3">
      <c r="C340" s="180">
        <v>45996</v>
      </c>
      <c r="D340" s="178">
        <f t="shared" si="5"/>
        <v>45996</v>
      </c>
      <c r="E340" s="182" t="s">
        <v>894</v>
      </c>
      <c r="F340" s="179">
        <v>2026</v>
      </c>
    </row>
    <row r="341" spans="3:6" x14ac:dyDescent="0.3">
      <c r="C341" s="180">
        <v>45997</v>
      </c>
      <c r="D341" s="178">
        <f t="shared" si="5"/>
        <v>45997</v>
      </c>
      <c r="E341" s="182" t="s">
        <v>894</v>
      </c>
      <c r="F341" s="179">
        <v>2026</v>
      </c>
    </row>
    <row r="342" spans="3:6" x14ac:dyDescent="0.3">
      <c r="C342" s="180">
        <v>45998</v>
      </c>
      <c r="D342" s="178">
        <f t="shared" si="5"/>
        <v>45998</v>
      </c>
      <c r="E342" s="182" t="s">
        <v>894</v>
      </c>
      <c r="F342" s="179">
        <v>2026</v>
      </c>
    </row>
    <row r="343" spans="3:6" x14ac:dyDescent="0.3">
      <c r="C343" s="180">
        <v>45999</v>
      </c>
      <c r="D343" s="178">
        <f t="shared" si="5"/>
        <v>45999</v>
      </c>
      <c r="E343" s="182" t="s">
        <v>894</v>
      </c>
      <c r="F343" s="179">
        <v>2026</v>
      </c>
    </row>
    <row r="344" spans="3:6" x14ac:dyDescent="0.3">
      <c r="C344" s="180">
        <v>46000</v>
      </c>
      <c r="D344" s="178">
        <f t="shared" si="5"/>
        <v>46000</v>
      </c>
      <c r="E344" s="182" t="s">
        <v>894</v>
      </c>
      <c r="F344" s="179">
        <v>2026</v>
      </c>
    </row>
    <row r="345" spans="3:6" x14ac:dyDescent="0.3">
      <c r="C345" s="180">
        <v>46001</v>
      </c>
      <c r="D345" s="178">
        <f t="shared" si="5"/>
        <v>46001</v>
      </c>
      <c r="E345" s="182" t="s">
        <v>894</v>
      </c>
      <c r="F345" s="179">
        <v>2026</v>
      </c>
    </row>
    <row r="346" spans="3:6" x14ac:dyDescent="0.3">
      <c r="C346" s="180">
        <v>46002</v>
      </c>
      <c r="D346" s="178">
        <f t="shared" si="5"/>
        <v>46002</v>
      </c>
      <c r="E346" s="182" t="s">
        <v>894</v>
      </c>
      <c r="F346" s="179">
        <v>2026</v>
      </c>
    </row>
    <row r="347" spans="3:6" x14ac:dyDescent="0.3">
      <c r="C347" s="180">
        <v>46003</v>
      </c>
      <c r="D347" s="178">
        <f t="shared" si="5"/>
        <v>46003</v>
      </c>
      <c r="E347" s="182" t="s">
        <v>894</v>
      </c>
      <c r="F347" s="179">
        <v>2026</v>
      </c>
    </row>
    <row r="348" spans="3:6" x14ac:dyDescent="0.3">
      <c r="C348" s="180">
        <v>46004</v>
      </c>
      <c r="D348" s="178">
        <f t="shared" si="5"/>
        <v>46004</v>
      </c>
      <c r="E348" s="182" t="s">
        <v>894</v>
      </c>
      <c r="F348" s="179">
        <v>2026</v>
      </c>
    </row>
    <row r="349" spans="3:6" x14ac:dyDescent="0.3">
      <c r="C349" s="180">
        <v>46005</v>
      </c>
      <c r="D349" s="178">
        <f t="shared" si="5"/>
        <v>46005</v>
      </c>
      <c r="E349" s="182" t="s">
        <v>894</v>
      </c>
      <c r="F349" s="179">
        <v>2026</v>
      </c>
    </row>
    <row r="350" spans="3:6" x14ac:dyDescent="0.3">
      <c r="C350" s="180">
        <v>46006</v>
      </c>
      <c r="D350" s="178">
        <f t="shared" si="5"/>
        <v>46006</v>
      </c>
      <c r="E350" s="182" t="s">
        <v>894</v>
      </c>
      <c r="F350" s="179">
        <v>2026</v>
      </c>
    </row>
    <row r="351" spans="3:6" x14ac:dyDescent="0.3">
      <c r="C351" s="180">
        <v>46007</v>
      </c>
      <c r="D351" s="178">
        <f t="shared" si="5"/>
        <v>46007</v>
      </c>
      <c r="E351" s="182" t="s">
        <v>894</v>
      </c>
      <c r="F351" s="179">
        <v>2026</v>
      </c>
    </row>
    <row r="352" spans="3:6" x14ac:dyDescent="0.3">
      <c r="C352" s="180">
        <v>46008</v>
      </c>
      <c r="D352" s="178">
        <f t="shared" si="5"/>
        <v>46008</v>
      </c>
      <c r="E352" s="182" t="s">
        <v>894</v>
      </c>
      <c r="F352" s="179">
        <v>2026</v>
      </c>
    </row>
    <row r="353" spans="3:6" x14ac:dyDescent="0.3">
      <c r="C353" s="180">
        <v>46009</v>
      </c>
      <c r="D353" s="178">
        <f t="shared" si="5"/>
        <v>46009</v>
      </c>
      <c r="E353" s="182" t="s">
        <v>894</v>
      </c>
      <c r="F353" s="179">
        <v>2026</v>
      </c>
    </row>
    <row r="354" spans="3:6" x14ac:dyDescent="0.3">
      <c r="C354" s="180">
        <v>46010</v>
      </c>
      <c r="D354" s="178">
        <f t="shared" si="5"/>
        <v>46010</v>
      </c>
      <c r="E354" s="182" t="s">
        <v>894</v>
      </c>
      <c r="F354" s="179">
        <v>2026</v>
      </c>
    </row>
    <row r="355" spans="3:6" x14ac:dyDescent="0.3">
      <c r="C355" s="180">
        <v>46011</v>
      </c>
      <c r="D355" s="178">
        <f t="shared" si="5"/>
        <v>46011</v>
      </c>
      <c r="E355" s="182" t="s">
        <v>894</v>
      </c>
      <c r="F355" s="179">
        <v>2026</v>
      </c>
    </row>
    <row r="356" spans="3:6" x14ac:dyDescent="0.3">
      <c r="C356" s="180">
        <v>46012</v>
      </c>
      <c r="D356" s="178">
        <f t="shared" si="5"/>
        <v>46012</v>
      </c>
      <c r="E356" s="182" t="s">
        <v>894</v>
      </c>
      <c r="F356" s="179">
        <v>2026</v>
      </c>
    </row>
    <row r="357" spans="3:6" x14ac:dyDescent="0.3">
      <c r="C357" s="180">
        <v>46013</v>
      </c>
      <c r="D357" s="178">
        <f t="shared" si="5"/>
        <v>46013</v>
      </c>
      <c r="E357" s="182" t="s">
        <v>894</v>
      </c>
      <c r="F357" s="179">
        <v>2026</v>
      </c>
    </row>
    <row r="358" spans="3:6" x14ac:dyDescent="0.3">
      <c r="C358" s="180">
        <v>46014</v>
      </c>
      <c r="D358" s="178">
        <f t="shared" si="5"/>
        <v>46014</v>
      </c>
      <c r="E358" s="182" t="s">
        <v>894</v>
      </c>
      <c r="F358" s="179">
        <v>2026</v>
      </c>
    </row>
    <row r="359" spans="3:6" x14ac:dyDescent="0.3">
      <c r="C359" s="180">
        <v>46015</v>
      </c>
      <c r="D359" s="178">
        <f t="shared" si="5"/>
        <v>46015</v>
      </c>
      <c r="E359" s="182" t="s">
        <v>894</v>
      </c>
      <c r="F359" s="179">
        <v>2026</v>
      </c>
    </row>
    <row r="360" spans="3:6" x14ac:dyDescent="0.3">
      <c r="C360" s="180">
        <v>46016</v>
      </c>
      <c r="D360" s="178">
        <f t="shared" si="5"/>
        <v>46016</v>
      </c>
      <c r="E360" s="182" t="s">
        <v>894</v>
      </c>
      <c r="F360" s="179">
        <v>2026</v>
      </c>
    </row>
    <row r="361" spans="3:6" x14ac:dyDescent="0.3">
      <c r="C361" s="180">
        <v>46017</v>
      </c>
      <c r="D361" s="178">
        <f t="shared" si="5"/>
        <v>46017</v>
      </c>
      <c r="E361" s="182" t="s">
        <v>894</v>
      </c>
      <c r="F361" s="179">
        <v>2026</v>
      </c>
    </row>
    <row r="362" spans="3:6" x14ac:dyDescent="0.3">
      <c r="C362" s="180">
        <v>46018</v>
      </c>
      <c r="D362" s="178">
        <f t="shared" si="5"/>
        <v>46018</v>
      </c>
      <c r="E362" s="182" t="s">
        <v>894</v>
      </c>
      <c r="F362" s="179">
        <v>2026</v>
      </c>
    </row>
    <row r="363" spans="3:6" x14ac:dyDescent="0.3">
      <c r="C363" s="180">
        <v>46019</v>
      </c>
      <c r="D363" s="178">
        <f t="shared" si="5"/>
        <v>46019</v>
      </c>
      <c r="E363" s="182" t="s">
        <v>894</v>
      </c>
      <c r="F363" s="179">
        <v>2026</v>
      </c>
    </row>
    <row r="364" spans="3:6" x14ac:dyDescent="0.3">
      <c r="C364" s="180">
        <v>46020</v>
      </c>
      <c r="D364" s="178">
        <f t="shared" si="5"/>
        <v>46020</v>
      </c>
      <c r="E364" s="182" t="s">
        <v>894</v>
      </c>
      <c r="F364" s="179">
        <v>2026</v>
      </c>
    </row>
    <row r="365" spans="3:6" x14ac:dyDescent="0.3">
      <c r="C365" s="180">
        <v>46021</v>
      </c>
      <c r="D365" s="178">
        <f t="shared" si="5"/>
        <v>46021</v>
      </c>
      <c r="E365" s="182" t="s">
        <v>894</v>
      </c>
      <c r="F365" s="179">
        <v>2026</v>
      </c>
    </row>
    <row r="366" spans="3:6" x14ac:dyDescent="0.3">
      <c r="C366" s="180">
        <v>46022</v>
      </c>
      <c r="D366" s="178">
        <f t="shared" si="5"/>
        <v>46022</v>
      </c>
      <c r="E366" s="182" t="s">
        <v>894</v>
      </c>
      <c r="F366" s="179">
        <v>2026</v>
      </c>
    </row>
    <row r="367" spans="3:6" x14ac:dyDescent="0.3">
      <c r="C367" s="180">
        <v>46023</v>
      </c>
      <c r="D367" s="178">
        <f t="shared" si="5"/>
        <v>46023</v>
      </c>
      <c r="E367" s="182" t="s">
        <v>895</v>
      </c>
      <c r="F367" s="179">
        <v>2026</v>
      </c>
    </row>
    <row r="368" spans="3:6" x14ac:dyDescent="0.3">
      <c r="C368" s="180">
        <v>46024</v>
      </c>
      <c r="D368" s="178">
        <f t="shared" si="5"/>
        <v>46024</v>
      </c>
      <c r="E368" s="182" t="s">
        <v>895</v>
      </c>
      <c r="F368" s="179">
        <v>2026</v>
      </c>
    </row>
    <row r="369" spans="3:6" x14ac:dyDescent="0.3">
      <c r="C369" s="180">
        <v>46025</v>
      </c>
      <c r="D369" s="178">
        <f t="shared" si="5"/>
        <v>46025</v>
      </c>
      <c r="E369" s="182" t="s">
        <v>895</v>
      </c>
      <c r="F369" s="179">
        <v>2026</v>
      </c>
    </row>
    <row r="370" spans="3:6" x14ac:dyDescent="0.3">
      <c r="C370" s="180">
        <v>46026</v>
      </c>
      <c r="D370" s="178">
        <f t="shared" si="5"/>
        <v>46026</v>
      </c>
      <c r="E370" s="182" t="s">
        <v>895</v>
      </c>
      <c r="F370" s="179">
        <v>2026</v>
      </c>
    </row>
    <row r="371" spans="3:6" x14ac:dyDescent="0.3">
      <c r="C371" s="180">
        <v>46027</v>
      </c>
      <c r="D371" s="178">
        <f t="shared" si="5"/>
        <v>46027</v>
      </c>
      <c r="E371" s="182" t="s">
        <v>895</v>
      </c>
      <c r="F371" s="179">
        <v>2026</v>
      </c>
    </row>
    <row r="372" spans="3:6" x14ac:dyDescent="0.3">
      <c r="C372" s="180">
        <v>46028</v>
      </c>
      <c r="D372" s="178">
        <f t="shared" si="5"/>
        <v>46028</v>
      </c>
      <c r="E372" s="182" t="s">
        <v>895</v>
      </c>
      <c r="F372" s="179">
        <v>2026</v>
      </c>
    </row>
    <row r="373" spans="3:6" x14ac:dyDescent="0.3">
      <c r="C373" s="180">
        <v>46029</v>
      </c>
      <c r="D373" s="178">
        <f t="shared" si="5"/>
        <v>46029</v>
      </c>
      <c r="E373" s="182" t="s">
        <v>895</v>
      </c>
      <c r="F373" s="179">
        <v>2026</v>
      </c>
    </row>
    <row r="374" spans="3:6" x14ac:dyDescent="0.3">
      <c r="C374" s="180">
        <v>46030</v>
      </c>
      <c r="D374" s="178">
        <f t="shared" si="5"/>
        <v>46030</v>
      </c>
      <c r="E374" s="182" t="s">
        <v>895</v>
      </c>
      <c r="F374" s="179">
        <v>2026</v>
      </c>
    </row>
    <row r="375" spans="3:6" x14ac:dyDescent="0.3">
      <c r="C375" s="180">
        <v>46031</v>
      </c>
      <c r="D375" s="178">
        <f t="shared" si="5"/>
        <v>46031</v>
      </c>
      <c r="E375" s="182" t="s">
        <v>895</v>
      </c>
      <c r="F375" s="179">
        <v>2026</v>
      </c>
    </row>
    <row r="376" spans="3:6" x14ac:dyDescent="0.3">
      <c r="C376" s="180">
        <v>46032</v>
      </c>
      <c r="D376" s="178">
        <f t="shared" si="5"/>
        <v>46032</v>
      </c>
      <c r="E376" s="182" t="s">
        <v>895</v>
      </c>
      <c r="F376" s="179">
        <v>2026</v>
      </c>
    </row>
    <row r="377" spans="3:6" x14ac:dyDescent="0.3">
      <c r="C377" s="180">
        <v>46033</v>
      </c>
      <c r="D377" s="178">
        <f t="shared" si="5"/>
        <v>46033</v>
      </c>
      <c r="E377" s="182" t="s">
        <v>895</v>
      </c>
      <c r="F377" s="179">
        <v>2026</v>
      </c>
    </row>
    <row r="378" spans="3:6" x14ac:dyDescent="0.3">
      <c r="C378" s="180">
        <v>46034</v>
      </c>
      <c r="D378" s="178">
        <f t="shared" si="5"/>
        <v>46034</v>
      </c>
      <c r="E378" s="182" t="s">
        <v>895</v>
      </c>
      <c r="F378" s="179">
        <v>2026</v>
      </c>
    </row>
    <row r="379" spans="3:6" x14ac:dyDescent="0.3">
      <c r="C379" s="180">
        <v>46035</v>
      </c>
      <c r="D379" s="178">
        <f t="shared" si="5"/>
        <v>46035</v>
      </c>
      <c r="E379" s="182" t="s">
        <v>895</v>
      </c>
      <c r="F379" s="179">
        <v>2026</v>
      </c>
    </row>
    <row r="380" spans="3:6" x14ac:dyDescent="0.3">
      <c r="C380" s="180">
        <v>46036</v>
      </c>
      <c r="D380" s="178">
        <f t="shared" si="5"/>
        <v>46036</v>
      </c>
      <c r="E380" s="182" t="s">
        <v>895</v>
      </c>
      <c r="F380" s="179">
        <v>2026</v>
      </c>
    </row>
    <row r="381" spans="3:6" x14ac:dyDescent="0.3">
      <c r="C381" s="180">
        <v>46037</v>
      </c>
      <c r="D381" s="178">
        <f t="shared" si="5"/>
        <v>46037</v>
      </c>
      <c r="E381" s="182" t="s">
        <v>895</v>
      </c>
      <c r="F381" s="179">
        <v>2026</v>
      </c>
    </row>
    <row r="382" spans="3:6" x14ac:dyDescent="0.3">
      <c r="C382" s="180">
        <v>46038</v>
      </c>
      <c r="D382" s="178">
        <f t="shared" si="5"/>
        <v>46038</v>
      </c>
      <c r="E382" s="182" t="s">
        <v>895</v>
      </c>
      <c r="F382" s="179">
        <v>2026</v>
      </c>
    </row>
    <row r="383" spans="3:6" x14ac:dyDescent="0.3">
      <c r="C383" s="180">
        <v>46039</v>
      </c>
      <c r="D383" s="178">
        <f t="shared" si="5"/>
        <v>46039</v>
      </c>
      <c r="E383" s="182" t="s">
        <v>895</v>
      </c>
      <c r="F383" s="179">
        <v>2026</v>
      </c>
    </row>
    <row r="384" spans="3:6" x14ac:dyDescent="0.3">
      <c r="C384" s="180">
        <v>46040</v>
      </c>
      <c r="D384" s="178">
        <f t="shared" si="5"/>
        <v>46040</v>
      </c>
      <c r="E384" s="182" t="s">
        <v>895</v>
      </c>
      <c r="F384" s="179">
        <v>2026</v>
      </c>
    </row>
    <row r="385" spans="3:6" x14ac:dyDescent="0.3">
      <c r="C385" s="180">
        <v>46041</v>
      </c>
      <c r="D385" s="178">
        <f t="shared" si="5"/>
        <v>46041</v>
      </c>
      <c r="E385" s="182" t="s">
        <v>895</v>
      </c>
      <c r="F385" s="179">
        <v>2026</v>
      </c>
    </row>
    <row r="386" spans="3:6" x14ac:dyDescent="0.3">
      <c r="C386" s="180">
        <v>46042</v>
      </c>
      <c r="D386" s="178">
        <f t="shared" si="5"/>
        <v>46042</v>
      </c>
      <c r="E386" s="182" t="s">
        <v>895</v>
      </c>
      <c r="F386" s="179">
        <v>2026</v>
      </c>
    </row>
    <row r="387" spans="3:6" x14ac:dyDescent="0.3">
      <c r="C387" s="180">
        <v>46043</v>
      </c>
      <c r="D387" s="178">
        <f t="shared" ref="D387:D450" si="6">C387</f>
        <v>46043</v>
      </c>
      <c r="E387" s="182" t="s">
        <v>895</v>
      </c>
      <c r="F387" s="179">
        <v>2026</v>
      </c>
    </row>
    <row r="388" spans="3:6" x14ac:dyDescent="0.3">
      <c r="C388" s="180">
        <v>46044</v>
      </c>
      <c r="D388" s="178">
        <f t="shared" si="6"/>
        <v>46044</v>
      </c>
      <c r="E388" s="182" t="s">
        <v>895</v>
      </c>
      <c r="F388" s="179">
        <v>2026</v>
      </c>
    </row>
    <row r="389" spans="3:6" x14ac:dyDescent="0.3">
      <c r="C389" s="180">
        <v>46045</v>
      </c>
      <c r="D389" s="178">
        <f t="shared" si="6"/>
        <v>46045</v>
      </c>
      <c r="E389" s="182" t="s">
        <v>895</v>
      </c>
      <c r="F389" s="179">
        <v>2026</v>
      </c>
    </row>
    <row r="390" spans="3:6" x14ac:dyDescent="0.3">
      <c r="C390" s="180">
        <v>46046</v>
      </c>
      <c r="D390" s="178">
        <f t="shared" si="6"/>
        <v>46046</v>
      </c>
      <c r="E390" s="182" t="s">
        <v>895</v>
      </c>
      <c r="F390" s="179">
        <v>2026</v>
      </c>
    </row>
    <row r="391" spans="3:6" x14ac:dyDescent="0.3">
      <c r="C391" s="180">
        <v>46047</v>
      </c>
      <c r="D391" s="178">
        <f t="shared" si="6"/>
        <v>46047</v>
      </c>
      <c r="E391" s="182" t="s">
        <v>895</v>
      </c>
      <c r="F391" s="179">
        <v>2026</v>
      </c>
    </row>
    <row r="392" spans="3:6" x14ac:dyDescent="0.3">
      <c r="C392" s="180">
        <v>46048</v>
      </c>
      <c r="D392" s="178">
        <f t="shared" si="6"/>
        <v>46048</v>
      </c>
      <c r="E392" s="182" t="s">
        <v>895</v>
      </c>
      <c r="F392" s="179">
        <v>2026</v>
      </c>
    </row>
    <row r="393" spans="3:6" x14ac:dyDescent="0.3">
      <c r="C393" s="180">
        <v>46049</v>
      </c>
      <c r="D393" s="178">
        <f t="shared" si="6"/>
        <v>46049</v>
      </c>
      <c r="E393" s="182" t="s">
        <v>895</v>
      </c>
      <c r="F393" s="179">
        <v>2026</v>
      </c>
    </row>
    <row r="394" spans="3:6" x14ac:dyDescent="0.3">
      <c r="C394" s="180">
        <v>46050</v>
      </c>
      <c r="D394" s="178">
        <f t="shared" si="6"/>
        <v>46050</v>
      </c>
      <c r="E394" s="182" t="s">
        <v>895</v>
      </c>
      <c r="F394" s="179">
        <v>2026</v>
      </c>
    </row>
    <row r="395" spans="3:6" x14ac:dyDescent="0.3">
      <c r="C395" s="180">
        <v>46051</v>
      </c>
      <c r="D395" s="178">
        <f t="shared" si="6"/>
        <v>46051</v>
      </c>
      <c r="E395" s="182" t="s">
        <v>895</v>
      </c>
      <c r="F395" s="179">
        <v>2026</v>
      </c>
    </row>
    <row r="396" spans="3:6" x14ac:dyDescent="0.3">
      <c r="C396" s="180">
        <v>46052</v>
      </c>
      <c r="D396" s="178">
        <f t="shared" si="6"/>
        <v>46052</v>
      </c>
      <c r="E396" s="182" t="s">
        <v>895</v>
      </c>
      <c r="F396" s="179">
        <v>2026</v>
      </c>
    </row>
    <row r="397" spans="3:6" x14ac:dyDescent="0.3">
      <c r="C397" s="180">
        <v>46053</v>
      </c>
      <c r="D397" s="178">
        <f t="shared" si="6"/>
        <v>46053</v>
      </c>
      <c r="E397" s="182" t="s">
        <v>895</v>
      </c>
      <c r="F397" s="179">
        <v>2026</v>
      </c>
    </row>
    <row r="398" spans="3:6" x14ac:dyDescent="0.3">
      <c r="C398" s="180">
        <v>46054</v>
      </c>
      <c r="D398" s="178">
        <f t="shared" si="6"/>
        <v>46054</v>
      </c>
      <c r="E398" s="182" t="s">
        <v>896</v>
      </c>
      <c r="F398" s="179">
        <v>2026</v>
      </c>
    </row>
    <row r="399" spans="3:6" x14ac:dyDescent="0.3">
      <c r="C399" s="180">
        <v>46055</v>
      </c>
      <c r="D399" s="178">
        <f t="shared" si="6"/>
        <v>46055</v>
      </c>
      <c r="E399" s="182" t="s">
        <v>896</v>
      </c>
      <c r="F399" s="179">
        <v>2026</v>
      </c>
    </row>
    <row r="400" spans="3:6" x14ac:dyDescent="0.3">
      <c r="C400" s="180">
        <v>46056</v>
      </c>
      <c r="D400" s="178">
        <f t="shared" si="6"/>
        <v>46056</v>
      </c>
      <c r="E400" s="182" t="s">
        <v>896</v>
      </c>
      <c r="F400" s="179">
        <v>2026</v>
      </c>
    </row>
    <row r="401" spans="3:6" x14ac:dyDescent="0.3">
      <c r="C401" s="180">
        <v>46057</v>
      </c>
      <c r="D401" s="178">
        <f t="shared" si="6"/>
        <v>46057</v>
      </c>
      <c r="E401" s="182" t="s">
        <v>896</v>
      </c>
      <c r="F401" s="179">
        <v>2026</v>
      </c>
    </row>
    <row r="402" spans="3:6" x14ac:dyDescent="0.3">
      <c r="C402" s="180">
        <v>46058</v>
      </c>
      <c r="D402" s="178">
        <f t="shared" si="6"/>
        <v>46058</v>
      </c>
      <c r="E402" s="182" t="s">
        <v>896</v>
      </c>
      <c r="F402" s="179">
        <v>2026</v>
      </c>
    </row>
    <row r="403" spans="3:6" x14ac:dyDescent="0.3">
      <c r="C403" s="180">
        <v>46059</v>
      </c>
      <c r="D403" s="178">
        <f t="shared" si="6"/>
        <v>46059</v>
      </c>
      <c r="E403" s="182" t="s">
        <v>896</v>
      </c>
      <c r="F403" s="179">
        <v>2026</v>
      </c>
    </row>
    <row r="404" spans="3:6" x14ac:dyDescent="0.3">
      <c r="C404" s="180">
        <v>46060</v>
      </c>
      <c r="D404" s="178">
        <f t="shared" si="6"/>
        <v>46060</v>
      </c>
      <c r="E404" s="182" t="s">
        <v>896</v>
      </c>
      <c r="F404" s="179">
        <v>2026</v>
      </c>
    </row>
    <row r="405" spans="3:6" x14ac:dyDescent="0.3">
      <c r="C405" s="180">
        <v>46061</v>
      </c>
      <c r="D405" s="178">
        <f t="shared" si="6"/>
        <v>46061</v>
      </c>
      <c r="E405" s="182" t="s">
        <v>896</v>
      </c>
      <c r="F405" s="179">
        <v>2026</v>
      </c>
    </row>
    <row r="406" spans="3:6" x14ac:dyDescent="0.3">
      <c r="C406" s="180">
        <v>46062</v>
      </c>
      <c r="D406" s="178">
        <f t="shared" si="6"/>
        <v>46062</v>
      </c>
      <c r="E406" s="182" t="s">
        <v>896</v>
      </c>
      <c r="F406" s="179">
        <v>2026</v>
      </c>
    </row>
    <row r="407" spans="3:6" x14ac:dyDescent="0.3">
      <c r="C407" s="180">
        <v>46063</v>
      </c>
      <c r="D407" s="178">
        <f t="shared" si="6"/>
        <v>46063</v>
      </c>
      <c r="E407" s="182" t="s">
        <v>896</v>
      </c>
      <c r="F407" s="179">
        <v>2026</v>
      </c>
    </row>
    <row r="408" spans="3:6" x14ac:dyDescent="0.3">
      <c r="C408" s="180">
        <v>46064</v>
      </c>
      <c r="D408" s="178">
        <f t="shared" si="6"/>
        <v>46064</v>
      </c>
      <c r="E408" s="182" t="s">
        <v>896</v>
      </c>
      <c r="F408" s="179">
        <v>2026</v>
      </c>
    </row>
    <row r="409" spans="3:6" x14ac:dyDescent="0.3">
      <c r="C409" s="180">
        <v>46065</v>
      </c>
      <c r="D409" s="178">
        <f t="shared" si="6"/>
        <v>46065</v>
      </c>
      <c r="E409" s="182" t="s">
        <v>896</v>
      </c>
      <c r="F409" s="179">
        <v>2026</v>
      </c>
    </row>
    <row r="410" spans="3:6" x14ac:dyDescent="0.3">
      <c r="C410" s="180">
        <v>46066</v>
      </c>
      <c r="D410" s="178">
        <f t="shared" si="6"/>
        <v>46066</v>
      </c>
      <c r="E410" s="182" t="s">
        <v>896</v>
      </c>
      <c r="F410" s="179">
        <v>2026</v>
      </c>
    </row>
    <row r="411" spans="3:6" x14ac:dyDescent="0.3">
      <c r="C411" s="180">
        <v>46067</v>
      </c>
      <c r="D411" s="178">
        <f t="shared" si="6"/>
        <v>46067</v>
      </c>
      <c r="E411" s="182" t="s">
        <v>896</v>
      </c>
      <c r="F411" s="179">
        <v>2026</v>
      </c>
    </row>
    <row r="412" spans="3:6" x14ac:dyDescent="0.3">
      <c r="C412" s="180">
        <v>46068</v>
      </c>
      <c r="D412" s="178">
        <f t="shared" si="6"/>
        <v>46068</v>
      </c>
      <c r="E412" s="182" t="s">
        <v>896</v>
      </c>
      <c r="F412" s="179">
        <v>2026</v>
      </c>
    </row>
    <row r="413" spans="3:6" x14ac:dyDescent="0.3">
      <c r="C413" s="180">
        <v>46069</v>
      </c>
      <c r="D413" s="178">
        <f t="shared" si="6"/>
        <v>46069</v>
      </c>
      <c r="E413" s="182" t="s">
        <v>896</v>
      </c>
      <c r="F413" s="179">
        <v>2026</v>
      </c>
    </row>
    <row r="414" spans="3:6" x14ac:dyDescent="0.3">
      <c r="C414" s="180">
        <v>46070</v>
      </c>
      <c r="D414" s="178">
        <f t="shared" si="6"/>
        <v>46070</v>
      </c>
      <c r="E414" s="182" t="s">
        <v>896</v>
      </c>
      <c r="F414" s="179">
        <v>2026</v>
      </c>
    </row>
    <row r="415" spans="3:6" x14ac:dyDescent="0.3">
      <c r="C415" s="180">
        <v>46071</v>
      </c>
      <c r="D415" s="178">
        <f t="shared" si="6"/>
        <v>46071</v>
      </c>
      <c r="E415" s="182" t="s">
        <v>896</v>
      </c>
      <c r="F415" s="179">
        <v>2026</v>
      </c>
    </row>
    <row r="416" spans="3:6" x14ac:dyDescent="0.3">
      <c r="C416" s="180">
        <v>46072</v>
      </c>
      <c r="D416" s="178">
        <f t="shared" si="6"/>
        <v>46072</v>
      </c>
      <c r="E416" s="182" t="s">
        <v>896</v>
      </c>
      <c r="F416" s="179">
        <v>2026</v>
      </c>
    </row>
    <row r="417" spans="3:6" x14ac:dyDescent="0.3">
      <c r="C417" s="180">
        <v>46073</v>
      </c>
      <c r="D417" s="178">
        <f t="shared" si="6"/>
        <v>46073</v>
      </c>
      <c r="E417" s="182" t="s">
        <v>896</v>
      </c>
      <c r="F417" s="179">
        <v>2026</v>
      </c>
    </row>
    <row r="418" spans="3:6" x14ac:dyDescent="0.3">
      <c r="C418" s="180">
        <v>46074</v>
      </c>
      <c r="D418" s="178">
        <f t="shared" si="6"/>
        <v>46074</v>
      </c>
      <c r="E418" s="182" t="s">
        <v>896</v>
      </c>
      <c r="F418" s="179">
        <v>2026</v>
      </c>
    </row>
    <row r="419" spans="3:6" x14ac:dyDescent="0.3">
      <c r="C419" s="180">
        <v>46075</v>
      </c>
      <c r="D419" s="178">
        <f t="shared" si="6"/>
        <v>46075</v>
      </c>
      <c r="E419" s="182" t="s">
        <v>896</v>
      </c>
      <c r="F419" s="179">
        <v>2026</v>
      </c>
    </row>
    <row r="420" spans="3:6" x14ac:dyDescent="0.3">
      <c r="C420" s="180">
        <v>46076</v>
      </c>
      <c r="D420" s="178">
        <f t="shared" si="6"/>
        <v>46076</v>
      </c>
      <c r="E420" s="182" t="s">
        <v>896</v>
      </c>
      <c r="F420" s="179">
        <v>2026</v>
      </c>
    </row>
    <row r="421" spans="3:6" x14ac:dyDescent="0.3">
      <c r="C421" s="180">
        <v>46077</v>
      </c>
      <c r="D421" s="178">
        <f t="shared" si="6"/>
        <v>46077</v>
      </c>
      <c r="E421" s="182" t="s">
        <v>896</v>
      </c>
      <c r="F421" s="179">
        <v>2026</v>
      </c>
    </row>
    <row r="422" spans="3:6" x14ac:dyDescent="0.3">
      <c r="C422" s="180">
        <v>46078</v>
      </c>
      <c r="D422" s="178">
        <f t="shared" si="6"/>
        <v>46078</v>
      </c>
      <c r="E422" s="182" t="s">
        <v>896</v>
      </c>
      <c r="F422" s="179">
        <v>2026</v>
      </c>
    </row>
    <row r="423" spans="3:6" x14ac:dyDescent="0.3">
      <c r="C423" s="180">
        <v>46079</v>
      </c>
      <c r="D423" s="178">
        <f t="shared" si="6"/>
        <v>46079</v>
      </c>
      <c r="E423" s="182" t="s">
        <v>896</v>
      </c>
      <c r="F423" s="179">
        <v>2026</v>
      </c>
    </row>
    <row r="424" spans="3:6" x14ac:dyDescent="0.3">
      <c r="C424" s="180">
        <v>46080</v>
      </c>
      <c r="D424" s="178">
        <f t="shared" si="6"/>
        <v>46080</v>
      </c>
      <c r="E424" s="182" t="s">
        <v>896</v>
      </c>
      <c r="F424" s="179">
        <v>2026</v>
      </c>
    </row>
    <row r="425" spans="3:6" x14ac:dyDescent="0.3">
      <c r="C425" s="180">
        <v>46081</v>
      </c>
      <c r="D425" s="178">
        <f t="shared" si="6"/>
        <v>46081</v>
      </c>
      <c r="E425" s="182" t="s">
        <v>896</v>
      </c>
      <c r="F425" s="179">
        <v>2026</v>
      </c>
    </row>
    <row r="426" spans="3:6" x14ac:dyDescent="0.3">
      <c r="C426" s="180">
        <v>46082</v>
      </c>
      <c r="D426" s="178">
        <f t="shared" si="6"/>
        <v>46082</v>
      </c>
      <c r="E426" s="182" t="s">
        <v>897</v>
      </c>
      <c r="F426" s="179">
        <v>2026</v>
      </c>
    </row>
    <row r="427" spans="3:6" x14ac:dyDescent="0.3">
      <c r="C427" s="180">
        <v>46083</v>
      </c>
      <c r="D427" s="178">
        <f t="shared" si="6"/>
        <v>46083</v>
      </c>
      <c r="E427" s="182" t="s">
        <v>897</v>
      </c>
      <c r="F427" s="179">
        <v>2026</v>
      </c>
    </row>
    <row r="428" spans="3:6" x14ac:dyDescent="0.3">
      <c r="C428" s="180">
        <v>46084</v>
      </c>
      <c r="D428" s="178">
        <f t="shared" si="6"/>
        <v>46084</v>
      </c>
      <c r="E428" s="182" t="s">
        <v>897</v>
      </c>
      <c r="F428" s="179">
        <v>2026</v>
      </c>
    </row>
    <row r="429" spans="3:6" x14ac:dyDescent="0.3">
      <c r="C429" s="180">
        <v>46085</v>
      </c>
      <c r="D429" s="178">
        <f t="shared" si="6"/>
        <v>46085</v>
      </c>
      <c r="E429" s="182" t="s">
        <v>897</v>
      </c>
      <c r="F429" s="179">
        <v>2026</v>
      </c>
    </row>
    <row r="430" spans="3:6" x14ac:dyDescent="0.3">
      <c r="C430" s="180">
        <v>46086</v>
      </c>
      <c r="D430" s="178">
        <f t="shared" si="6"/>
        <v>46086</v>
      </c>
      <c r="E430" s="182" t="s">
        <v>897</v>
      </c>
      <c r="F430" s="179">
        <v>2026</v>
      </c>
    </row>
    <row r="431" spans="3:6" x14ac:dyDescent="0.3">
      <c r="C431" s="180">
        <v>46087</v>
      </c>
      <c r="D431" s="178">
        <f t="shared" si="6"/>
        <v>46087</v>
      </c>
      <c r="E431" s="182" t="s">
        <v>897</v>
      </c>
      <c r="F431" s="179">
        <v>2026</v>
      </c>
    </row>
    <row r="432" spans="3:6" x14ac:dyDescent="0.3">
      <c r="C432" s="180">
        <v>46088</v>
      </c>
      <c r="D432" s="178">
        <f t="shared" si="6"/>
        <v>46088</v>
      </c>
      <c r="E432" s="182" t="s">
        <v>897</v>
      </c>
      <c r="F432" s="179">
        <v>2026</v>
      </c>
    </row>
    <row r="433" spans="3:6" x14ac:dyDescent="0.3">
      <c r="C433" s="180">
        <v>46089</v>
      </c>
      <c r="D433" s="178">
        <f t="shared" si="6"/>
        <v>46089</v>
      </c>
      <c r="E433" s="182" t="s">
        <v>897</v>
      </c>
      <c r="F433" s="179">
        <v>2026</v>
      </c>
    </row>
    <row r="434" spans="3:6" x14ac:dyDescent="0.3">
      <c r="C434" s="180">
        <v>46090</v>
      </c>
      <c r="D434" s="178">
        <f t="shared" si="6"/>
        <v>46090</v>
      </c>
      <c r="E434" s="182" t="s">
        <v>897</v>
      </c>
      <c r="F434" s="179">
        <v>2026</v>
      </c>
    </row>
    <row r="435" spans="3:6" x14ac:dyDescent="0.3">
      <c r="C435" s="180">
        <v>46091</v>
      </c>
      <c r="D435" s="178">
        <f t="shared" si="6"/>
        <v>46091</v>
      </c>
      <c r="E435" s="182" t="s">
        <v>897</v>
      </c>
      <c r="F435" s="179">
        <v>2026</v>
      </c>
    </row>
    <row r="436" spans="3:6" x14ac:dyDescent="0.3">
      <c r="C436" s="180">
        <v>46092</v>
      </c>
      <c r="D436" s="178">
        <f t="shared" si="6"/>
        <v>46092</v>
      </c>
      <c r="E436" s="182" t="s">
        <v>897</v>
      </c>
      <c r="F436" s="179">
        <v>2026</v>
      </c>
    </row>
    <row r="437" spans="3:6" x14ac:dyDescent="0.3">
      <c r="C437" s="180">
        <v>46093</v>
      </c>
      <c r="D437" s="178">
        <f t="shared" si="6"/>
        <v>46093</v>
      </c>
      <c r="E437" s="182" t="s">
        <v>897</v>
      </c>
      <c r="F437" s="179">
        <v>2026</v>
      </c>
    </row>
    <row r="438" spans="3:6" x14ac:dyDescent="0.3">
      <c r="C438" s="180">
        <v>46094</v>
      </c>
      <c r="D438" s="178">
        <f t="shared" si="6"/>
        <v>46094</v>
      </c>
      <c r="E438" s="182" t="s">
        <v>897</v>
      </c>
      <c r="F438" s="179">
        <v>2026</v>
      </c>
    </row>
    <row r="439" spans="3:6" x14ac:dyDescent="0.3">
      <c r="C439" s="180">
        <v>46095</v>
      </c>
      <c r="D439" s="178">
        <f t="shared" si="6"/>
        <v>46095</v>
      </c>
      <c r="E439" s="182" t="s">
        <v>897</v>
      </c>
      <c r="F439" s="179">
        <v>2026</v>
      </c>
    </row>
    <row r="440" spans="3:6" x14ac:dyDescent="0.3">
      <c r="C440" s="180">
        <v>46096</v>
      </c>
      <c r="D440" s="178">
        <f t="shared" si="6"/>
        <v>46096</v>
      </c>
      <c r="E440" s="182" t="s">
        <v>897</v>
      </c>
      <c r="F440" s="179">
        <v>2026</v>
      </c>
    </row>
    <row r="441" spans="3:6" x14ac:dyDescent="0.3">
      <c r="C441" s="180">
        <v>46097</v>
      </c>
      <c r="D441" s="178">
        <f t="shared" si="6"/>
        <v>46097</v>
      </c>
      <c r="E441" s="182" t="s">
        <v>897</v>
      </c>
      <c r="F441" s="179">
        <v>2026</v>
      </c>
    </row>
    <row r="442" spans="3:6" x14ac:dyDescent="0.3">
      <c r="C442" s="180">
        <v>46098</v>
      </c>
      <c r="D442" s="178">
        <f t="shared" si="6"/>
        <v>46098</v>
      </c>
      <c r="E442" s="182" t="s">
        <v>897</v>
      </c>
      <c r="F442" s="179">
        <v>2026</v>
      </c>
    </row>
    <row r="443" spans="3:6" x14ac:dyDescent="0.3">
      <c r="C443" s="180">
        <v>46099</v>
      </c>
      <c r="D443" s="178">
        <f t="shared" si="6"/>
        <v>46099</v>
      </c>
      <c r="E443" s="182" t="s">
        <v>897</v>
      </c>
      <c r="F443" s="179">
        <v>2026</v>
      </c>
    </row>
    <row r="444" spans="3:6" x14ac:dyDescent="0.3">
      <c r="C444" s="180">
        <v>46100</v>
      </c>
      <c r="D444" s="178">
        <f t="shared" si="6"/>
        <v>46100</v>
      </c>
      <c r="E444" s="182" t="s">
        <v>897</v>
      </c>
      <c r="F444" s="179">
        <v>2026</v>
      </c>
    </row>
    <row r="445" spans="3:6" x14ac:dyDescent="0.3">
      <c r="C445" s="180">
        <v>46101</v>
      </c>
      <c r="D445" s="178">
        <f t="shared" si="6"/>
        <v>46101</v>
      </c>
      <c r="E445" s="182" t="s">
        <v>897</v>
      </c>
      <c r="F445" s="179">
        <v>2026</v>
      </c>
    </row>
    <row r="446" spans="3:6" x14ac:dyDescent="0.3">
      <c r="C446" s="180">
        <v>46102</v>
      </c>
      <c r="D446" s="178">
        <f t="shared" si="6"/>
        <v>46102</v>
      </c>
      <c r="E446" s="182" t="s">
        <v>897</v>
      </c>
      <c r="F446" s="179">
        <v>2026</v>
      </c>
    </row>
    <row r="447" spans="3:6" x14ac:dyDescent="0.3">
      <c r="C447" s="180">
        <v>46103</v>
      </c>
      <c r="D447" s="178">
        <f t="shared" si="6"/>
        <v>46103</v>
      </c>
      <c r="E447" s="182" t="s">
        <v>897</v>
      </c>
      <c r="F447" s="179">
        <v>2026</v>
      </c>
    </row>
    <row r="448" spans="3:6" x14ac:dyDescent="0.3">
      <c r="C448" s="180">
        <v>46104</v>
      </c>
      <c r="D448" s="178">
        <f t="shared" si="6"/>
        <v>46104</v>
      </c>
      <c r="E448" s="182" t="s">
        <v>897</v>
      </c>
      <c r="F448" s="179">
        <v>2026</v>
      </c>
    </row>
    <row r="449" spans="3:6" x14ac:dyDescent="0.3">
      <c r="C449" s="180">
        <v>46105</v>
      </c>
      <c r="D449" s="178">
        <f t="shared" si="6"/>
        <v>46105</v>
      </c>
      <c r="E449" s="182" t="s">
        <v>897</v>
      </c>
      <c r="F449" s="179">
        <v>2026</v>
      </c>
    </row>
    <row r="450" spans="3:6" x14ac:dyDescent="0.3">
      <c r="C450" s="180">
        <v>46106</v>
      </c>
      <c r="D450" s="178">
        <f t="shared" si="6"/>
        <v>46106</v>
      </c>
      <c r="E450" s="182" t="s">
        <v>897</v>
      </c>
      <c r="F450" s="179">
        <v>2026</v>
      </c>
    </row>
    <row r="451" spans="3:6" x14ac:dyDescent="0.3">
      <c r="C451" s="180">
        <v>46107</v>
      </c>
      <c r="D451" s="178">
        <f t="shared" ref="D451:D514" si="7">C451</f>
        <v>46107</v>
      </c>
      <c r="E451" s="182" t="s">
        <v>897</v>
      </c>
      <c r="F451" s="179">
        <v>2026</v>
      </c>
    </row>
    <row r="452" spans="3:6" x14ac:dyDescent="0.3">
      <c r="C452" s="180">
        <v>46108</v>
      </c>
      <c r="D452" s="178">
        <f t="shared" si="7"/>
        <v>46108</v>
      </c>
      <c r="E452" s="182" t="s">
        <v>897</v>
      </c>
      <c r="F452" s="179">
        <v>2026</v>
      </c>
    </row>
    <row r="453" spans="3:6" x14ac:dyDescent="0.3">
      <c r="C453" s="180">
        <v>46109</v>
      </c>
      <c r="D453" s="178">
        <f t="shared" si="7"/>
        <v>46109</v>
      </c>
      <c r="E453" s="182" t="s">
        <v>897</v>
      </c>
      <c r="F453" s="179">
        <v>2026</v>
      </c>
    </row>
    <row r="454" spans="3:6" x14ac:dyDescent="0.3">
      <c r="C454" s="180">
        <v>46110</v>
      </c>
      <c r="D454" s="178">
        <f t="shared" si="7"/>
        <v>46110</v>
      </c>
      <c r="E454" s="182" t="s">
        <v>897</v>
      </c>
      <c r="F454" s="179">
        <v>2026</v>
      </c>
    </row>
    <row r="455" spans="3:6" x14ac:dyDescent="0.3">
      <c r="C455" s="180">
        <v>46111</v>
      </c>
      <c r="D455" s="178">
        <f t="shared" si="7"/>
        <v>46111</v>
      </c>
      <c r="E455" s="182" t="s">
        <v>897</v>
      </c>
      <c r="F455" s="179">
        <v>2026</v>
      </c>
    </row>
    <row r="456" spans="3:6" x14ac:dyDescent="0.3">
      <c r="C456" s="180">
        <v>46112</v>
      </c>
      <c r="D456" s="178">
        <f t="shared" si="7"/>
        <v>46112</v>
      </c>
      <c r="E456" s="182" t="s">
        <v>897</v>
      </c>
      <c r="F456" s="179">
        <v>2026</v>
      </c>
    </row>
    <row r="457" spans="3:6" x14ac:dyDescent="0.3">
      <c r="C457" s="180">
        <v>46113</v>
      </c>
      <c r="D457" s="178">
        <f t="shared" si="7"/>
        <v>46113</v>
      </c>
      <c r="E457" s="182" t="s">
        <v>898</v>
      </c>
      <c r="F457" s="179">
        <v>2026</v>
      </c>
    </row>
    <row r="458" spans="3:6" x14ac:dyDescent="0.3">
      <c r="C458" s="180">
        <v>46114</v>
      </c>
      <c r="D458" s="178">
        <f t="shared" si="7"/>
        <v>46114</v>
      </c>
      <c r="E458" s="182" t="s">
        <v>898</v>
      </c>
      <c r="F458" s="179">
        <v>2026</v>
      </c>
    </row>
    <row r="459" spans="3:6" x14ac:dyDescent="0.3">
      <c r="C459" s="180">
        <v>46115</v>
      </c>
      <c r="D459" s="178">
        <f t="shared" si="7"/>
        <v>46115</v>
      </c>
      <c r="E459" s="182" t="s">
        <v>898</v>
      </c>
      <c r="F459" s="179">
        <v>2026</v>
      </c>
    </row>
    <row r="460" spans="3:6" x14ac:dyDescent="0.3">
      <c r="C460" s="180">
        <v>46116</v>
      </c>
      <c r="D460" s="178">
        <f t="shared" si="7"/>
        <v>46116</v>
      </c>
      <c r="E460" s="182" t="s">
        <v>898</v>
      </c>
      <c r="F460" s="179">
        <v>2026</v>
      </c>
    </row>
    <row r="461" spans="3:6" x14ac:dyDescent="0.3">
      <c r="C461" s="180">
        <v>46117</v>
      </c>
      <c r="D461" s="178">
        <f t="shared" si="7"/>
        <v>46117</v>
      </c>
      <c r="E461" s="182" t="s">
        <v>898</v>
      </c>
      <c r="F461" s="179">
        <v>2026</v>
      </c>
    </row>
    <row r="462" spans="3:6" x14ac:dyDescent="0.3">
      <c r="C462" s="180">
        <v>46118</v>
      </c>
      <c r="D462" s="178">
        <f t="shared" si="7"/>
        <v>46118</v>
      </c>
      <c r="E462" s="182" t="s">
        <v>898</v>
      </c>
      <c r="F462" s="179">
        <v>2026</v>
      </c>
    </row>
    <row r="463" spans="3:6" x14ac:dyDescent="0.3">
      <c r="C463" s="180">
        <v>46119</v>
      </c>
      <c r="D463" s="178">
        <f t="shared" si="7"/>
        <v>46119</v>
      </c>
      <c r="E463" s="182" t="s">
        <v>898</v>
      </c>
      <c r="F463" s="179">
        <v>2026</v>
      </c>
    </row>
    <row r="464" spans="3:6" x14ac:dyDescent="0.3">
      <c r="C464" s="180">
        <v>46120</v>
      </c>
      <c r="D464" s="178">
        <f t="shared" si="7"/>
        <v>46120</v>
      </c>
      <c r="E464" s="182" t="s">
        <v>898</v>
      </c>
      <c r="F464" s="179">
        <v>2026</v>
      </c>
    </row>
    <row r="465" spans="3:6" x14ac:dyDescent="0.3">
      <c r="C465" s="180">
        <v>46121</v>
      </c>
      <c r="D465" s="178">
        <f t="shared" si="7"/>
        <v>46121</v>
      </c>
      <c r="E465" s="182" t="s">
        <v>898</v>
      </c>
      <c r="F465" s="179">
        <v>2026</v>
      </c>
    </row>
    <row r="466" spans="3:6" x14ac:dyDescent="0.3">
      <c r="C466" s="180">
        <v>46122</v>
      </c>
      <c r="D466" s="178">
        <f t="shared" si="7"/>
        <v>46122</v>
      </c>
      <c r="E466" s="182" t="s">
        <v>898</v>
      </c>
      <c r="F466" s="179">
        <v>2026</v>
      </c>
    </row>
    <row r="467" spans="3:6" x14ac:dyDescent="0.3">
      <c r="C467" s="180">
        <v>46123</v>
      </c>
      <c r="D467" s="178">
        <f t="shared" si="7"/>
        <v>46123</v>
      </c>
      <c r="E467" s="182" t="s">
        <v>898</v>
      </c>
      <c r="F467" s="179">
        <v>2026</v>
      </c>
    </row>
    <row r="468" spans="3:6" x14ac:dyDescent="0.3">
      <c r="C468" s="180">
        <v>46124</v>
      </c>
      <c r="D468" s="178">
        <f t="shared" si="7"/>
        <v>46124</v>
      </c>
      <c r="E468" s="182" t="s">
        <v>898</v>
      </c>
      <c r="F468" s="179">
        <v>2026</v>
      </c>
    </row>
    <row r="469" spans="3:6" x14ac:dyDescent="0.3">
      <c r="C469" s="180">
        <v>46125</v>
      </c>
      <c r="D469" s="178">
        <f t="shared" si="7"/>
        <v>46125</v>
      </c>
      <c r="E469" s="182" t="s">
        <v>898</v>
      </c>
      <c r="F469" s="179">
        <v>2026</v>
      </c>
    </row>
    <row r="470" spans="3:6" x14ac:dyDescent="0.3">
      <c r="C470" s="180">
        <v>46126</v>
      </c>
      <c r="D470" s="178">
        <f t="shared" si="7"/>
        <v>46126</v>
      </c>
      <c r="E470" s="182" t="s">
        <v>898</v>
      </c>
      <c r="F470" s="179">
        <v>2026</v>
      </c>
    </row>
    <row r="471" spans="3:6" x14ac:dyDescent="0.3">
      <c r="C471" s="180">
        <v>46127</v>
      </c>
      <c r="D471" s="178">
        <f t="shared" si="7"/>
        <v>46127</v>
      </c>
      <c r="E471" s="182" t="s">
        <v>898</v>
      </c>
      <c r="F471" s="179">
        <v>2026</v>
      </c>
    </row>
    <row r="472" spans="3:6" x14ac:dyDescent="0.3">
      <c r="C472" s="180">
        <v>46128</v>
      </c>
      <c r="D472" s="178">
        <f t="shared" si="7"/>
        <v>46128</v>
      </c>
      <c r="E472" s="182" t="s">
        <v>898</v>
      </c>
      <c r="F472" s="179">
        <v>2026</v>
      </c>
    </row>
    <row r="473" spans="3:6" x14ac:dyDescent="0.3">
      <c r="C473" s="180">
        <v>46129</v>
      </c>
      <c r="D473" s="178">
        <f t="shared" si="7"/>
        <v>46129</v>
      </c>
      <c r="E473" s="182" t="s">
        <v>898</v>
      </c>
      <c r="F473" s="179">
        <v>2026</v>
      </c>
    </row>
    <row r="474" spans="3:6" x14ac:dyDescent="0.3">
      <c r="C474" s="180">
        <v>46130</v>
      </c>
      <c r="D474" s="178">
        <f t="shared" si="7"/>
        <v>46130</v>
      </c>
      <c r="E474" s="182" t="s">
        <v>898</v>
      </c>
      <c r="F474" s="179">
        <v>2026</v>
      </c>
    </row>
    <row r="475" spans="3:6" x14ac:dyDescent="0.3">
      <c r="C475" s="180">
        <v>46131</v>
      </c>
      <c r="D475" s="178">
        <f t="shared" si="7"/>
        <v>46131</v>
      </c>
      <c r="E475" s="182" t="s">
        <v>898</v>
      </c>
      <c r="F475" s="179">
        <v>2026</v>
      </c>
    </row>
    <row r="476" spans="3:6" x14ac:dyDescent="0.3">
      <c r="C476" s="180">
        <v>46132</v>
      </c>
      <c r="D476" s="178">
        <f t="shared" si="7"/>
        <v>46132</v>
      </c>
      <c r="E476" s="182" t="s">
        <v>898</v>
      </c>
      <c r="F476" s="179">
        <v>2026</v>
      </c>
    </row>
    <row r="477" spans="3:6" x14ac:dyDescent="0.3">
      <c r="C477" s="180">
        <v>46133</v>
      </c>
      <c r="D477" s="178">
        <f t="shared" si="7"/>
        <v>46133</v>
      </c>
      <c r="E477" s="182" t="s">
        <v>898</v>
      </c>
      <c r="F477" s="179">
        <v>2026</v>
      </c>
    </row>
    <row r="478" spans="3:6" x14ac:dyDescent="0.3">
      <c r="C478" s="180">
        <v>46134</v>
      </c>
      <c r="D478" s="178">
        <f t="shared" si="7"/>
        <v>46134</v>
      </c>
      <c r="E478" s="182" t="s">
        <v>898</v>
      </c>
      <c r="F478" s="179">
        <v>2026</v>
      </c>
    </row>
    <row r="479" spans="3:6" x14ac:dyDescent="0.3">
      <c r="C479" s="180">
        <v>46135</v>
      </c>
      <c r="D479" s="178">
        <f t="shared" si="7"/>
        <v>46135</v>
      </c>
      <c r="E479" s="182" t="s">
        <v>898</v>
      </c>
      <c r="F479" s="179">
        <v>2026</v>
      </c>
    </row>
    <row r="480" spans="3:6" x14ac:dyDescent="0.3">
      <c r="C480" s="180">
        <v>46136</v>
      </c>
      <c r="D480" s="178">
        <f t="shared" si="7"/>
        <v>46136</v>
      </c>
      <c r="E480" s="182" t="s">
        <v>898</v>
      </c>
      <c r="F480" s="179">
        <v>2026</v>
      </c>
    </row>
    <row r="481" spans="3:6" x14ac:dyDescent="0.3">
      <c r="C481" s="180">
        <v>46137</v>
      </c>
      <c r="D481" s="178">
        <f t="shared" si="7"/>
        <v>46137</v>
      </c>
      <c r="E481" s="182" t="s">
        <v>898</v>
      </c>
      <c r="F481" s="179">
        <v>2026</v>
      </c>
    </row>
    <row r="482" spans="3:6" x14ac:dyDescent="0.3">
      <c r="C482" s="180">
        <v>46138</v>
      </c>
      <c r="D482" s="178">
        <f t="shared" si="7"/>
        <v>46138</v>
      </c>
      <c r="E482" s="182" t="s">
        <v>898</v>
      </c>
      <c r="F482" s="179">
        <v>2026</v>
      </c>
    </row>
    <row r="483" spans="3:6" x14ac:dyDescent="0.3">
      <c r="C483" s="180">
        <v>46139</v>
      </c>
      <c r="D483" s="178">
        <f t="shared" si="7"/>
        <v>46139</v>
      </c>
      <c r="E483" s="182" t="s">
        <v>898</v>
      </c>
      <c r="F483" s="179">
        <v>2026</v>
      </c>
    </row>
    <row r="484" spans="3:6" x14ac:dyDescent="0.3">
      <c r="C484" s="180">
        <v>46140</v>
      </c>
      <c r="D484" s="178">
        <f t="shared" si="7"/>
        <v>46140</v>
      </c>
      <c r="E484" s="182" t="s">
        <v>898</v>
      </c>
      <c r="F484" s="179">
        <v>2026</v>
      </c>
    </row>
    <row r="485" spans="3:6" x14ac:dyDescent="0.3">
      <c r="C485" s="180">
        <v>46141</v>
      </c>
      <c r="D485" s="178">
        <f t="shared" si="7"/>
        <v>46141</v>
      </c>
      <c r="E485" s="182" t="s">
        <v>898</v>
      </c>
      <c r="F485" s="179">
        <v>2026</v>
      </c>
    </row>
    <row r="486" spans="3:6" x14ac:dyDescent="0.3">
      <c r="C486" s="180">
        <v>46142</v>
      </c>
      <c r="D486" s="178">
        <f t="shared" si="7"/>
        <v>46142</v>
      </c>
      <c r="E486" s="182" t="s">
        <v>898</v>
      </c>
      <c r="F486" s="179">
        <v>2026</v>
      </c>
    </row>
    <row r="487" spans="3:6" x14ac:dyDescent="0.3">
      <c r="C487" s="180">
        <v>46143</v>
      </c>
      <c r="D487" s="178">
        <f t="shared" si="7"/>
        <v>46143</v>
      </c>
      <c r="E487" s="182" t="s">
        <v>899</v>
      </c>
      <c r="F487" s="179">
        <v>2026</v>
      </c>
    </row>
    <row r="488" spans="3:6" x14ac:dyDescent="0.3">
      <c r="C488" s="180">
        <v>46144</v>
      </c>
      <c r="D488" s="178">
        <f t="shared" si="7"/>
        <v>46144</v>
      </c>
      <c r="E488" s="182" t="s">
        <v>899</v>
      </c>
      <c r="F488" s="179">
        <v>2026</v>
      </c>
    </row>
    <row r="489" spans="3:6" x14ac:dyDescent="0.3">
      <c r="C489" s="180">
        <v>46145</v>
      </c>
      <c r="D489" s="178">
        <f t="shared" si="7"/>
        <v>46145</v>
      </c>
      <c r="E489" s="182" t="s">
        <v>899</v>
      </c>
      <c r="F489" s="179">
        <v>2026</v>
      </c>
    </row>
    <row r="490" spans="3:6" x14ac:dyDescent="0.3">
      <c r="C490" s="180">
        <v>46146</v>
      </c>
      <c r="D490" s="178">
        <f t="shared" si="7"/>
        <v>46146</v>
      </c>
      <c r="E490" s="182" t="s">
        <v>899</v>
      </c>
      <c r="F490" s="179">
        <v>2026</v>
      </c>
    </row>
    <row r="491" spans="3:6" x14ac:dyDescent="0.3">
      <c r="C491" s="180">
        <v>46147</v>
      </c>
      <c r="D491" s="178">
        <f t="shared" si="7"/>
        <v>46147</v>
      </c>
      <c r="E491" s="182" t="s">
        <v>899</v>
      </c>
      <c r="F491" s="179">
        <v>2026</v>
      </c>
    </row>
    <row r="492" spans="3:6" x14ac:dyDescent="0.3">
      <c r="C492" s="180">
        <v>46148</v>
      </c>
      <c r="D492" s="178">
        <f t="shared" si="7"/>
        <v>46148</v>
      </c>
      <c r="E492" s="182" t="s">
        <v>899</v>
      </c>
      <c r="F492" s="179">
        <v>2026</v>
      </c>
    </row>
    <row r="493" spans="3:6" x14ac:dyDescent="0.3">
      <c r="C493" s="180">
        <v>46149</v>
      </c>
      <c r="D493" s="178">
        <f t="shared" si="7"/>
        <v>46149</v>
      </c>
      <c r="E493" s="182" t="s">
        <v>899</v>
      </c>
      <c r="F493" s="179">
        <v>2026</v>
      </c>
    </row>
    <row r="494" spans="3:6" x14ac:dyDescent="0.3">
      <c r="C494" s="180">
        <v>46150</v>
      </c>
      <c r="D494" s="178">
        <f t="shared" si="7"/>
        <v>46150</v>
      </c>
      <c r="E494" s="182" t="s">
        <v>899</v>
      </c>
      <c r="F494" s="179">
        <v>2026</v>
      </c>
    </row>
    <row r="495" spans="3:6" x14ac:dyDescent="0.3">
      <c r="C495" s="180">
        <v>46151</v>
      </c>
      <c r="D495" s="178">
        <f t="shared" si="7"/>
        <v>46151</v>
      </c>
      <c r="E495" s="182" t="s">
        <v>899</v>
      </c>
      <c r="F495" s="179">
        <v>2026</v>
      </c>
    </row>
    <row r="496" spans="3:6" x14ac:dyDescent="0.3">
      <c r="C496" s="180">
        <v>46152</v>
      </c>
      <c r="D496" s="178">
        <f t="shared" si="7"/>
        <v>46152</v>
      </c>
      <c r="E496" s="182" t="s">
        <v>899</v>
      </c>
      <c r="F496" s="179">
        <v>2026</v>
      </c>
    </row>
    <row r="497" spans="3:6" x14ac:dyDescent="0.3">
      <c r="C497" s="180">
        <v>46153</v>
      </c>
      <c r="D497" s="178">
        <f t="shared" si="7"/>
        <v>46153</v>
      </c>
      <c r="E497" s="182" t="s">
        <v>899</v>
      </c>
      <c r="F497" s="179">
        <v>2026</v>
      </c>
    </row>
    <row r="498" spans="3:6" x14ac:dyDescent="0.3">
      <c r="C498" s="180">
        <v>46154</v>
      </c>
      <c r="D498" s="178">
        <f t="shared" si="7"/>
        <v>46154</v>
      </c>
      <c r="E498" s="182" t="s">
        <v>899</v>
      </c>
      <c r="F498" s="179">
        <v>2026</v>
      </c>
    </row>
    <row r="499" spans="3:6" x14ac:dyDescent="0.3">
      <c r="C499" s="180">
        <v>46155</v>
      </c>
      <c r="D499" s="178">
        <f t="shared" si="7"/>
        <v>46155</v>
      </c>
      <c r="E499" s="182" t="s">
        <v>899</v>
      </c>
      <c r="F499" s="179">
        <v>2026</v>
      </c>
    </row>
    <row r="500" spans="3:6" x14ac:dyDescent="0.3">
      <c r="C500" s="180">
        <v>46156</v>
      </c>
      <c r="D500" s="178">
        <f t="shared" si="7"/>
        <v>46156</v>
      </c>
      <c r="E500" s="182" t="s">
        <v>899</v>
      </c>
      <c r="F500" s="179">
        <v>2026</v>
      </c>
    </row>
    <row r="501" spans="3:6" x14ac:dyDescent="0.3">
      <c r="C501" s="180">
        <v>46157</v>
      </c>
      <c r="D501" s="178">
        <f t="shared" si="7"/>
        <v>46157</v>
      </c>
      <c r="E501" s="182" t="s">
        <v>899</v>
      </c>
      <c r="F501" s="179">
        <v>2026</v>
      </c>
    </row>
    <row r="502" spans="3:6" x14ac:dyDescent="0.3">
      <c r="C502" s="180">
        <v>46158</v>
      </c>
      <c r="D502" s="178">
        <f t="shared" si="7"/>
        <v>46158</v>
      </c>
      <c r="E502" s="182" t="s">
        <v>899</v>
      </c>
      <c r="F502" s="179">
        <v>2026</v>
      </c>
    </row>
    <row r="503" spans="3:6" x14ac:dyDescent="0.3">
      <c r="C503" s="180">
        <v>46159</v>
      </c>
      <c r="D503" s="178">
        <f t="shared" si="7"/>
        <v>46159</v>
      </c>
      <c r="E503" s="182" t="s">
        <v>899</v>
      </c>
      <c r="F503" s="179">
        <v>2026</v>
      </c>
    </row>
    <row r="504" spans="3:6" x14ac:dyDescent="0.3">
      <c r="C504" s="180">
        <v>46160</v>
      </c>
      <c r="D504" s="178">
        <f t="shared" si="7"/>
        <v>46160</v>
      </c>
      <c r="E504" s="182" t="s">
        <v>899</v>
      </c>
      <c r="F504" s="179">
        <v>2026</v>
      </c>
    </row>
    <row r="505" spans="3:6" x14ac:dyDescent="0.3">
      <c r="C505" s="180">
        <v>46161</v>
      </c>
      <c r="D505" s="178">
        <f t="shared" si="7"/>
        <v>46161</v>
      </c>
      <c r="E505" s="182" t="s">
        <v>899</v>
      </c>
      <c r="F505" s="179">
        <v>2026</v>
      </c>
    </row>
    <row r="506" spans="3:6" x14ac:dyDescent="0.3">
      <c r="C506" s="180">
        <v>46162</v>
      </c>
      <c r="D506" s="178">
        <f t="shared" si="7"/>
        <v>46162</v>
      </c>
      <c r="E506" s="182" t="s">
        <v>899</v>
      </c>
      <c r="F506" s="179">
        <v>2026</v>
      </c>
    </row>
    <row r="507" spans="3:6" x14ac:dyDescent="0.3">
      <c r="C507" s="180">
        <v>46163</v>
      </c>
      <c r="D507" s="178">
        <f t="shared" si="7"/>
        <v>46163</v>
      </c>
      <c r="E507" s="182" t="s">
        <v>899</v>
      </c>
      <c r="F507" s="179">
        <v>2026</v>
      </c>
    </row>
    <row r="508" spans="3:6" x14ac:dyDescent="0.3">
      <c r="C508" s="180">
        <v>46164</v>
      </c>
      <c r="D508" s="178">
        <f t="shared" si="7"/>
        <v>46164</v>
      </c>
      <c r="E508" s="182" t="s">
        <v>899</v>
      </c>
      <c r="F508" s="179">
        <v>2026</v>
      </c>
    </row>
    <row r="509" spans="3:6" x14ac:dyDescent="0.3">
      <c r="C509" s="180">
        <v>46165</v>
      </c>
      <c r="D509" s="178">
        <f t="shared" si="7"/>
        <v>46165</v>
      </c>
      <c r="E509" s="182" t="s">
        <v>899</v>
      </c>
      <c r="F509" s="179">
        <v>2026</v>
      </c>
    </row>
    <row r="510" spans="3:6" x14ac:dyDescent="0.3">
      <c r="C510" s="180">
        <v>46166</v>
      </c>
      <c r="D510" s="178">
        <f t="shared" si="7"/>
        <v>46166</v>
      </c>
      <c r="E510" s="182" t="s">
        <v>899</v>
      </c>
      <c r="F510" s="179">
        <v>2026</v>
      </c>
    </row>
    <row r="511" spans="3:6" x14ac:dyDescent="0.3">
      <c r="C511" s="180">
        <v>46167</v>
      </c>
      <c r="D511" s="178">
        <f t="shared" si="7"/>
        <v>46167</v>
      </c>
      <c r="E511" s="182" t="s">
        <v>899</v>
      </c>
      <c r="F511" s="179">
        <v>2026</v>
      </c>
    </row>
    <row r="512" spans="3:6" x14ac:dyDescent="0.3">
      <c r="C512" s="180">
        <v>46168</v>
      </c>
      <c r="D512" s="178">
        <f t="shared" si="7"/>
        <v>46168</v>
      </c>
      <c r="E512" s="182" t="s">
        <v>899</v>
      </c>
      <c r="F512" s="179">
        <v>2026</v>
      </c>
    </row>
    <row r="513" spans="3:6" x14ac:dyDescent="0.3">
      <c r="C513" s="180">
        <v>46169</v>
      </c>
      <c r="D513" s="178">
        <f t="shared" si="7"/>
        <v>46169</v>
      </c>
      <c r="E513" s="182" t="s">
        <v>899</v>
      </c>
      <c r="F513" s="179">
        <v>2026</v>
      </c>
    </row>
    <row r="514" spans="3:6" x14ac:dyDescent="0.3">
      <c r="C514" s="180">
        <v>46170</v>
      </c>
      <c r="D514" s="178">
        <f t="shared" si="7"/>
        <v>46170</v>
      </c>
      <c r="E514" s="182" t="s">
        <v>899</v>
      </c>
      <c r="F514" s="179">
        <v>2026</v>
      </c>
    </row>
    <row r="515" spans="3:6" x14ac:dyDescent="0.3">
      <c r="C515" s="180">
        <v>46171</v>
      </c>
      <c r="D515" s="178">
        <f t="shared" ref="D515:D578" si="8">C515</f>
        <v>46171</v>
      </c>
      <c r="E515" s="182" t="s">
        <v>899</v>
      </c>
      <c r="F515" s="179">
        <v>2026</v>
      </c>
    </row>
    <row r="516" spans="3:6" x14ac:dyDescent="0.3">
      <c r="C516" s="180">
        <v>46172</v>
      </c>
      <c r="D516" s="178">
        <f t="shared" si="8"/>
        <v>46172</v>
      </c>
      <c r="E516" s="182" t="s">
        <v>899</v>
      </c>
      <c r="F516" s="179">
        <v>2026</v>
      </c>
    </row>
    <row r="517" spans="3:6" x14ac:dyDescent="0.3">
      <c r="C517" s="180">
        <v>46173</v>
      </c>
      <c r="D517" s="178">
        <f t="shared" si="8"/>
        <v>46173</v>
      </c>
      <c r="E517" s="182" t="s">
        <v>899</v>
      </c>
      <c r="F517" s="179">
        <v>2026</v>
      </c>
    </row>
    <row r="518" spans="3:6" x14ac:dyDescent="0.3">
      <c r="C518" s="180">
        <v>46174</v>
      </c>
      <c r="D518" s="178">
        <f t="shared" si="8"/>
        <v>46174</v>
      </c>
      <c r="E518" s="182" t="s">
        <v>900</v>
      </c>
      <c r="F518" s="179">
        <v>2026</v>
      </c>
    </row>
    <row r="519" spans="3:6" x14ac:dyDescent="0.3">
      <c r="C519" s="180">
        <v>46175</v>
      </c>
      <c r="D519" s="178">
        <f t="shared" si="8"/>
        <v>46175</v>
      </c>
      <c r="E519" s="182" t="s">
        <v>900</v>
      </c>
      <c r="F519" s="179">
        <v>2026</v>
      </c>
    </row>
    <row r="520" spans="3:6" x14ac:dyDescent="0.3">
      <c r="C520" s="180">
        <v>46176</v>
      </c>
      <c r="D520" s="178">
        <f t="shared" si="8"/>
        <v>46176</v>
      </c>
      <c r="E520" s="182" t="s">
        <v>900</v>
      </c>
      <c r="F520" s="179">
        <v>2026</v>
      </c>
    </row>
    <row r="521" spans="3:6" x14ac:dyDescent="0.3">
      <c r="C521" s="180">
        <v>46177</v>
      </c>
      <c r="D521" s="178">
        <f t="shared" si="8"/>
        <v>46177</v>
      </c>
      <c r="E521" s="182" t="s">
        <v>900</v>
      </c>
      <c r="F521" s="179">
        <v>2026</v>
      </c>
    </row>
    <row r="522" spans="3:6" x14ac:dyDescent="0.3">
      <c r="C522" s="180">
        <v>46178</v>
      </c>
      <c r="D522" s="178">
        <f t="shared" si="8"/>
        <v>46178</v>
      </c>
      <c r="E522" s="182" t="s">
        <v>900</v>
      </c>
      <c r="F522" s="179">
        <v>2026</v>
      </c>
    </row>
    <row r="523" spans="3:6" x14ac:dyDescent="0.3">
      <c r="C523" s="180">
        <v>46179</v>
      </c>
      <c r="D523" s="178">
        <f t="shared" si="8"/>
        <v>46179</v>
      </c>
      <c r="E523" s="182" t="s">
        <v>900</v>
      </c>
      <c r="F523" s="179">
        <v>2026</v>
      </c>
    </row>
    <row r="524" spans="3:6" x14ac:dyDescent="0.3">
      <c r="C524" s="180">
        <v>46180</v>
      </c>
      <c r="D524" s="178">
        <f t="shared" si="8"/>
        <v>46180</v>
      </c>
      <c r="E524" s="182" t="s">
        <v>900</v>
      </c>
      <c r="F524" s="179">
        <v>2026</v>
      </c>
    </row>
    <row r="525" spans="3:6" x14ac:dyDescent="0.3">
      <c r="C525" s="180">
        <v>46181</v>
      </c>
      <c r="D525" s="178">
        <f t="shared" si="8"/>
        <v>46181</v>
      </c>
      <c r="E525" s="182" t="s">
        <v>900</v>
      </c>
      <c r="F525" s="179">
        <v>2026</v>
      </c>
    </row>
    <row r="526" spans="3:6" x14ac:dyDescent="0.3">
      <c r="C526" s="180">
        <v>46182</v>
      </c>
      <c r="D526" s="178">
        <f t="shared" si="8"/>
        <v>46182</v>
      </c>
      <c r="E526" s="182" t="s">
        <v>900</v>
      </c>
      <c r="F526" s="179">
        <v>2026</v>
      </c>
    </row>
    <row r="527" spans="3:6" x14ac:dyDescent="0.3">
      <c r="C527" s="180">
        <v>46183</v>
      </c>
      <c r="D527" s="178">
        <f t="shared" si="8"/>
        <v>46183</v>
      </c>
      <c r="E527" s="182" t="s">
        <v>900</v>
      </c>
      <c r="F527" s="179">
        <v>2026</v>
      </c>
    </row>
    <row r="528" spans="3:6" x14ac:dyDescent="0.3">
      <c r="C528" s="180">
        <v>46184</v>
      </c>
      <c r="D528" s="178">
        <f t="shared" si="8"/>
        <v>46184</v>
      </c>
      <c r="E528" s="182" t="s">
        <v>900</v>
      </c>
      <c r="F528" s="179">
        <v>2026</v>
      </c>
    </row>
    <row r="529" spans="3:6" x14ac:dyDescent="0.3">
      <c r="C529" s="180">
        <v>46185</v>
      </c>
      <c r="D529" s="178">
        <f t="shared" si="8"/>
        <v>46185</v>
      </c>
      <c r="E529" s="182" t="s">
        <v>900</v>
      </c>
      <c r="F529" s="179">
        <v>2026</v>
      </c>
    </row>
    <row r="530" spans="3:6" x14ac:dyDescent="0.3">
      <c r="C530" s="180">
        <v>46186</v>
      </c>
      <c r="D530" s="178">
        <f t="shared" si="8"/>
        <v>46186</v>
      </c>
      <c r="E530" s="182" t="s">
        <v>900</v>
      </c>
      <c r="F530" s="179">
        <v>2026</v>
      </c>
    </row>
    <row r="531" spans="3:6" x14ac:dyDescent="0.3">
      <c r="C531" s="180">
        <v>46187</v>
      </c>
      <c r="D531" s="178">
        <f t="shared" si="8"/>
        <v>46187</v>
      </c>
      <c r="E531" s="182" t="s">
        <v>900</v>
      </c>
      <c r="F531" s="179">
        <v>2026</v>
      </c>
    </row>
    <row r="532" spans="3:6" x14ac:dyDescent="0.3">
      <c r="C532" s="180">
        <v>46188</v>
      </c>
      <c r="D532" s="178">
        <f t="shared" si="8"/>
        <v>46188</v>
      </c>
      <c r="E532" s="182" t="s">
        <v>900</v>
      </c>
      <c r="F532" s="179">
        <v>2026</v>
      </c>
    </row>
    <row r="533" spans="3:6" x14ac:dyDescent="0.3">
      <c r="C533" s="180">
        <v>46189</v>
      </c>
      <c r="D533" s="178">
        <f t="shared" si="8"/>
        <v>46189</v>
      </c>
      <c r="E533" s="182" t="s">
        <v>900</v>
      </c>
      <c r="F533" s="179">
        <v>2026</v>
      </c>
    </row>
    <row r="534" spans="3:6" x14ac:dyDescent="0.3">
      <c r="C534" s="180">
        <v>46190</v>
      </c>
      <c r="D534" s="178">
        <f t="shared" si="8"/>
        <v>46190</v>
      </c>
      <c r="E534" s="182" t="s">
        <v>900</v>
      </c>
      <c r="F534" s="179">
        <v>2026</v>
      </c>
    </row>
    <row r="535" spans="3:6" x14ac:dyDescent="0.3">
      <c r="C535" s="180">
        <v>46191</v>
      </c>
      <c r="D535" s="178">
        <f t="shared" si="8"/>
        <v>46191</v>
      </c>
      <c r="E535" s="182" t="s">
        <v>900</v>
      </c>
      <c r="F535" s="179">
        <v>2026</v>
      </c>
    </row>
    <row r="536" spans="3:6" x14ac:dyDescent="0.3">
      <c r="C536" s="180">
        <v>46192</v>
      </c>
      <c r="D536" s="178">
        <f t="shared" si="8"/>
        <v>46192</v>
      </c>
      <c r="E536" s="182" t="s">
        <v>900</v>
      </c>
      <c r="F536" s="179">
        <v>2026</v>
      </c>
    </row>
    <row r="537" spans="3:6" x14ac:dyDescent="0.3">
      <c r="C537" s="180">
        <v>46193</v>
      </c>
      <c r="D537" s="178">
        <f t="shared" si="8"/>
        <v>46193</v>
      </c>
      <c r="E537" s="182" t="s">
        <v>900</v>
      </c>
      <c r="F537" s="179">
        <v>2026</v>
      </c>
    </row>
    <row r="538" spans="3:6" x14ac:dyDescent="0.3">
      <c r="C538" s="180">
        <v>46194</v>
      </c>
      <c r="D538" s="178">
        <f t="shared" si="8"/>
        <v>46194</v>
      </c>
      <c r="E538" s="182" t="s">
        <v>900</v>
      </c>
      <c r="F538" s="179">
        <v>2026</v>
      </c>
    </row>
    <row r="539" spans="3:6" x14ac:dyDescent="0.3">
      <c r="C539" s="180">
        <v>46195</v>
      </c>
      <c r="D539" s="178">
        <f t="shared" si="8"/>
        <v>46195</v>
      </c>
      <c r="E539" s="182" t="s">
        <v>900</v>
      </c>
      <c r="F539" s="179">
        <v>2026</v>
      </c>
    </row>
    <row r="540" spans="3:6" x14ac:dyDescent="0.3">
      <c r="C540" s="180">
        <v>46196</v>
      </c>
      <c r="D540" s="178">
        <f t="shared" si="8"/>
        <v>46196</v>
      </c>
      <c r="E540" s="182" t="s">
        <v>900</v>
      </c>
      <c r="F540" s="179">
        <v>2026</v>
      </c>
    </row>
    <row r="541" spans="3:6" x14ac:dyDescent="0.3">
      <c r="C541" s="180">
        <v>46197</v>
      </c>
      <c r="D541" s="178">
        <f t="shared" si="8"/>
        <v>46197</v>
      </c>
      <c r="E541" s="182" t="s">
        <v>900</v>
      </c>
      <c r="F541" s="179">
        <v>2026</v>
      </c>
    </row>
    <row r="542" spans="3:6" x14ac:dyDescent="0.3">
      <c r="C542" s="180">
        <v>46198</v>
      </c>
      <c r="D542" s="178">
        <f t="shared" si="8"/>
        <v>46198</v>
      </c>
      <c r="E542" s="182" t="s">
        <v>900</v>
      </c>
      <c r="F542" s="179">
        <v>2026</v>
      </c>
    </row>
    <row r="543" spans="3:6" x14ac:dyDescent="0.3">
      <c r="C543" s="180">
        <v>46199</v>
      </c>
      <c r="D543" s="178">
        <f t="shared" si="8"/>
        <v>46199</v>
      </c>
      <c r="E543" s="182" t="s">
        <v>900</v>
      </c>
      <c r="F543" s="179">
        <v>2026</v>
      </c>
    </row>
    <row r="544" spans="3:6" x14ac:dyDescent="0.3">
      <c r="C544" s="180">
        <v>46200</v>
      </c>
      <c r="D544" s="178">
        <f t="shared" si="8"/>
        <v>46200</v>
      </c>
      <c r="E544" s="182" t="s">
        <v>900</v>
      </c>
      <c r="F544" s="179">
        <v>2026</v>
      </c>
    </row>
    <row r="545" spans="3:6" x14ac:dyDescent="0.3">
      <c r="C545" s="180">
        <v>46201</v>
      </c>
      <c r="D545" s="178">
        <f t="shared" si="8"/>
        <v>46201</v>
      </c>
      <c r="E545" s="182" t="s">
        <v>900</v>
      </c>
      <c r="F545" s="179">
        <v>2026</v>
      </c>
    </row>
    <row r="546" spans="3:6" x14ac:dyDescent="0.3">
      <c r="C546" s="180">
        <v>46202</v>
      </c>
      <c r="D546" s="178">
        <f t="shared" si="8"/>
        <v>46202</v>
      </c>
      <c r="E546" s="182" t="s">
        <v>900</v>
      </c>
      <c r="F546" s="179">
        <v>2026</v>
      </c>
    </row>
    <row r="547" spans="3:6" x14ac:dyDescent="0.3">
      <c r="C547" s="180">
        <v>46203</v>
      </c>
      <c r="D547" s="178">
        <f t="shared" si="8"/>
        <v>46203</v>
      </c>
      <c r="E547" s="182" t="s">
        <v>900</v>
      </c>
      <c r="F547" s="179">
        <v>2026</v>
      </c>
    </row>
    <row r="548" spans="3:6" x14ac:dyDescent="0.3">
      <c r="C548" s="180">
        <v>46204</v>
      </c>
      <c r="D548" s="178">
        <f t="shared" si="8"/>
        <v>46204</v>
      </c>
      <c r="E548" s="182" t="s">
        <v>901</v>
      </c>
      <c r="F548" s="179">
        <v>2026</v>
      </c>
    </row>
    <row r="549" spans="3:6" x14ac:dyDescent="0.3">
      <c r="C549" s="180">
        <v>46205</v>
      </c>
      <c r="D549" s="178">
        <f t="shared" si="8"/>
        <v>46205</v>
      </c>
      <c r="E549" s="182" t="s">
        <v>901</v>
      </c>
      <c r="F549" s="179">
        <v>2026</v>
      </c>
    </row>
    <row r="550" spans="3:6" x14ac:dyDescent="0.3">
      <c r="C550" s="180">
        <v>46206</v>
      </c>
      <c r="D550" s="178">
        <f t="shared" si="8"/>
        <v>46206</v>
      </c>
      <c r="E550" s="182" t="s">
        <v>901</v>
      </c>
      <c r="F550" s="179">
        <v>2026</v>
      </c>
    </row>
    <row r="551" spans="3:6" x14ac:dyDescent="0.3">
      <c r="C551" s="180">
        <v>46207</v>
      </c>
      <c r="D551" s="178">
        <f t="shared" si="8"/>
        <v>46207</v>
      </c>
      <c r="E551" s="182" t="s">
        <v>901</v>
      </c>
      <c r="F551" s="179">
        <v>2026</v>
      </c>
    </row>
    <row r="552" spans="3:6" x14ac:dyDescent="0.3">
      <c r="C552" s="180">
        <v>46208</v>
      </c>
      <c r="D552" s="178">
        <f t="shared" si="8"/>
        <v>46208</v>
      </c>
      <c r="E552" s="182" t="s">
        <v>901</v>
      </c>
      <c r="F552" s="179">
        <v>2026</v>
      </c>
    </row>
    <row r="553" spans="3:6" x14ac:dyDescent="0.3">
      <c r="C553" s="180">
        <v>46209</v>
      </c>
      <c r="D553" s="178">
        <f t="shared" si="8"/>
        <v>46209</v>
      </c>
      <c r="E553" s="182" t="s">
        <v>901</v>
      </c>
      <c r="F553" s="179">
        <v>2026</v>
      </c>
    </row>
    <row r="554" spans="3:6" x14ac:dyDescent="0.3">
      <c r="C554" s="180">
        <v>46210</v>
      </c>
      <c r="D554" s="178">
        <f t="shared" si="8"/>
        <v>46210</v>
      </c>
      <c r="E554" s="182" t="s">
        <v>901</v>
      </c>
      <c r="F554" s="179">
        <v>2026</v>
      </c>
    </row>
    <row r="555" spans="3:6" x14ac:dyDescent="0.3">
      <c r="C555" s="180">
        <v>46211</v>
      </c>
      <c r="D555" s="178">
        <f t="shared" si="8"/>
        <v>46211</v>
      </c>
      <c r="E555" s="182" t="s">
        <v>901</v>
      </c>
      <c r="F555" s="179">
        <v>2026</v>
      </c>
    </row>
    <row r="556" spans="3:6" x14ac:dyDescent="0.3">
      <c r="C556" s="180">
        <v>46212</v>
      </c>
      <c r="D556" s="178">
        <f t="shared" si="8"/>
        <v>46212</v>
      </c>
      <c r="E556" s="182" t="s">
        <v>901</v>
      </c>
      <c r="F556" s="179">
        <v>2026</v>
      </c>
    </row>
    <row r="557" spans="3:6" x14ac:dyDescent="0.3">
      <c r="C557" s="180">
        <v>46213</v>
      </c>
      <c r="D557" s="178">
        <f t="shared" si="8"/>
        <v>46213</v>
      </c>
      <c r="E557" s="182" t="s">
        <v>901</v>
      </c>
      <c r="F557" s="179">
        <v>2026</v>
      </c>
    </row>
    <row r="558" spans="3:6" x14ac:dyDescent="0.3">
      <c r="C558" s="180">
        <v>46214</v>
      </c>
      <c r="D558" s="178">
        <f t="shared" si="8"/>
        <v>46214</v>
      </c>
      <c r="E558" s="182" t="s">
        <v>901</v>
      </c>
      <c r="F558" s="179">
        <v>2026</v>
      </c>
    </row>
    <row r="559" spans="3:6" x14ac:dyDescent="0.3">
      <c r="C559" s="180">
        <v>46215</v>
      </c>
      <c r="D559" s="178">
        <f t="shared" si="8"/>
        <v>46215</v>
      </c>
      <c r="E559" s="182" t="s">
        <v>901</v>
      </c>
      <c r="F559" s="179">
        <v>2026</v>
      </c>
    </row>
    <row r="560" spans="3:6" x14ac:dyDescent="0.3">
      <c r="C560" s="180">
        <v>46216</v>
      </c>
      <c r="D560" s="178">
        <f t="shared" si="8"/>
        <v>46216</v>
      </c>
      <c r="E560" s="182" t="s">
        <v>901</v>
      </c>
      <c r="F560" s="179">
        <v>2026</v>
      </c>
    </row>
    <row r="561" spans="3:6" x14ac:dyDescent="0.3">
      <c r="C561" s="180">
        <v>46217</v>
      </c>
      <c r="D561" s="178">
        <f t="shared" si="8"/>
        <v>46217</v>
      </c>
      <c r="E561" s="182" t="s">
        <v>901</v>
      </c>
      <c r="F561" s="179">
        <v>2026</v>
      </c>
    </row>
    <row r="562" spans="3:6" x14ac:dyDescent="0.3">
      <c r="C562" s="180">
        <v>46218</v>
      </c>
      <c r="D562" s="178">
        <f t="shared" si="8"/>
        <v>46218</v>
      </c>
      <c r="E562" s="182" t="s">
        <v>901</v>
      </c>
      <c r="F562" s="179">
        <v>2026</v>
      </c>
    </row>
    <row r="563" spans="3:6" x14ac:dyDescent="0.3">
      <c r="C563" s="180">
        <v>46219</v>
      </c>
      <c r="D563" s="178">
        <f t="shared" si="8"/>
        <v>46219</v>
      </c>
      <c r="E563" s="182" t="s">
        <v>901</v>
      </c>
      <c r="F563" s="179">
        <v>2026</v>
      </c>
    </row>
    <row r="564" spans="3:6" x14ac:dyDescent="0.3">
      <c r="C564" s="180">
        <v>46220</v>
      </c>
      <c r="D564" s="178">
        <f t="shared" si="8"/>
        <v>46220</v>
      </c>
      <c r="E564" s="182" t="s">
        <v>901</v>
      </c>
      <c r="F564" s="179">
        <v>2026</v>
      </c>
    </row>
    <row r="565" spans="3:6" x14ac:dyDescent="0.3">
      <c r="C565" s="180">
        <v>46221</v>
      </c>
      <c r="D565" s="178">
        <f t="shared" si="8"/>
        <v>46221</v>
      </c>
      <c r="E565" s="182" t="s">
        <v>901</v>
      </c>
      <c r="F565" s="179">
        <v>2026</v>
      </c>
    </row>
    <row r="566" spans="3:6" x14ac:dyDescent="0.3">
      <c r="C566" s="180">
        <v>46222</v>
      </c>
      <c r="D566" s="178">
        <f t="shared" si="8"/>
        <v>46222</v>
      </c>
      <c r="E566" s="182" t="s">
        <v>901</v>
      </c>
      <c r="F566" s="179">
        <v>2026</v>
      </c>
    </row>
    <row r="567" spans="3:6" x14ac:dyDescent="0.3">
      <c r="C567" s="180">
        <v>46223</v>
      </c>
      <c r="D567" s="178">
        <f t="shared" si="8"/>
        <v>46223</v>
      </c>
      <c r="E567" s="182" t="s">
        <v>901</v>
      </c>
      <c r="F567" s="179">
        <v>2026</v>
      </c>
    </row>
    <row r="568" spans="3:6" x14ac:dyDescent="0.3">
      <c r="C568" s="180">
        <v>46224</v>
      </c>
      <c r="D568" s="178">
        <f t="shared" si="8"/>
        <v>46224</v>
      </c>
      <c r="E568" s="182" t="s">
        <v>901</v>
      </c>
      <c r="F568" s="179">
        <v>2026</v>
      </c>
    </row>
    <row r="569" spans="3:6" x14ac:dyDescent="0.3">
      <c r="C569" s="180">
        <v>46225</v>
      </c>
      <c r="D569" s="178">
        <f t="shared" si="8"/>
        <v>46225</v>
      </c>
      <c r="E569" s="182" t="s">
        <v>901</v>
      </c>
      <c r="F569" s="179">
        <v>2026</v>
      </c>
    </row>
    <row r="570" spans="3:6" x14ac:dyDescent="0.3">
      <c r="C570" s="180">
        <v>46226</v>
      </c>
      <c r="D570" s="178">
        <f t="shared" si="8"/>
        <v>46226</v>
      </c>
      <c r="E570" s="182" t="s">
        <v>901</v>
      </c>
      <c r="F570" s="179">
        <v>2026</v>
      </c>
    </row>
    <row r="571" spans="3:6" x14ac:dyDescent="0.3">
      <c r="C571" s="180">
        <v>46227</v>
      </c>
      <c r="D571" s="178">
        <f t="shared" si="8"/>
        <v>46227</v>
      </c>
      <c r="E571" s="182" t="s">
        <v>901</v>
      </c>
      <c r="F571" s="179">
        <v>2026</v>
      </c>
    </row>
    <row r="572" spans="3:6" x14ac:dyDescent="0.3">
      <c r="C572" s="180">
        <v>46228</v>
      </c>
      <c r="D572" s="178">
        <f t="shared" si="8"/>
        <v>46228</v>
      </c>
      <c r="E572" s="182" t="s">
        <v>901</v>
      </c>
      <c r="F572" s="179">
        <v>2026</v>
      </c>
    </row>
    <row r="573" spans="3:6" x14ac:dyDescent="0.3">
      <c r="C573" s="180">
        <v>46229</v>
      </c>
      <c r="D573" s="178">
        <f t="shared" si="8"/>
        <v>46229</v>
      </c>
      <c r="E573" s="182" t="s">
        <v>901</v>
      </c>
      <c r="F573" s="179">
        <v>2026</v>
      </c>
    </row>
    <row r="574" spans="3:6" x14ac:dyDescent="0.3">
      <c r="C574" s="180">
        <v>46230</v>
      </c>
      <c r="D574" s="178">
        <f t="shared" si="8"/>
        <v>46230</v>
      </c>
      <c r="E574" s="182" t="s">
        <v>901</v>
      </c>
      <c r="F574" s="179">
        <v>2026</v>
      </c>
    </row>
    <row r="575" spans="3:6" x14ac:dyDescent="0.3">
      <c r="C575" s="180">
        <v>46231</v>
      </c>
      <c r="D575" s="178">
        <f t="shared" si="8"/>
        <v>46231</v>
      </c>
      <c r="E575" s="182" t="s">
        <v>901</v>
      </c>
      <c r="F575" s="179">
        <v>2026</v>
      </c>
    </row>
    <row r="576" spans="3:6" x14ac:dyDescent="0.3">
      <c r="C576" s="180">
        <v>46232</v>
      </c>
      <c r="D576" s="178">
        <f t="shared" si="8"/>
        <v>46232</v>
      </c>
      <c r="E576" s="182" t="s">
        <v>901</v>
      </c>
      <c r="F576" s="179">
        <v>2026</v>
      </c>
    </row>
    <row r="577" spans="3:6" x14ac:dyDescent="0.3">
      <c r="C577" s="180">
        <v>46233</v>
      </c>
      <c r="D577" s="178">
        <f t="shared" si="8"/>
        <v>46233</v>
      </c>
      <c r="E577" s="182" t="s">
        <v>901</v>
      </c>
      <c r="F577" s="179">
        <v>2026</v>
      </c>
    </row>
    <row r="578" spans="3:6" x14ac:dyDescent="0.3">
      <c r="C578" s="180">
        <v>46234</v>
      </c>
      <c r="D578" s="178">
        <f t="shared" si="8"/>
        <v>46234</v>
      </c>
      <c r="E578" s="182" t="s">
        <v>901</v>
      </c>
      <c r="F578" s="179">
        <v>2026</v>
      </c>
    </row>
    <row r="579" spans="3:6" x14ac:dyDescent="0.3">
      <c r="C579" s="180">
        <v>46235</v>
      </c>
      <c r="D579" s="178">
        <f t="shared" ref="D579:D642" si="9">C579</f>
        <v>46235</v>
      </c>
      <c r="E579" s="182" t="s">
        <v>902</v>
      </c>
      <c r="F579" s="179">
        <v>2026</v>
      </c>
    </row>
    <row r="580" spans="3:6" x14ac:dyDescent="0.3">
      <c r="C580" s="180">
        <v>46236</v>
      </c>
      <c r="D580" s="178">
        <f t="shared" si="9"/>
        <v>46236</v>
      </c>
      <c r="E580" s="182" t="s">
        <v>902</v>
      </c>
      <c r="F580" s="179">
        <v>2026</v>
      </c>
    </row>
    <row r="581" spans="3:6" x14ac:dyDescent="0.3">
      <c r="C581" s="180">
        <v>46237</v>
      </c>
      <c r="D581" s="178">
        <f t="shared" si="9"/>
        <v>46237</v>
      </c>
      <c r="E581" s="182" t="s">
        <v>902</v>
      </c>
      <c r="F581" s="179">
        <v>2026</v>
      </c>
    </row>
    <row r="582" spans="3:6" x14ac:dyDescent="0.3">
      <c r="C582" s="180">
        <v>46238</v>
      </c>
      <c r="D582" s="178">
        <f t="shared" si="9"/>
        <v>46238</v>
      </c>
      <c r="E582" s="182" t="s">
        <v>902</v>
      </c>
      <c r="F582" s="179">
        <v>2026</v>
      </c>
    </row>
    <row r="583" spans="3:6" x14ac:dyDescent="0.3">
      <c r="C583" s="180">
        <v>46239</v>
      </c>
      <c r="D583" s="178">
        <f t="shared" si="9"/>
        <v>46239</v>
      </c>
      <c r="E583" s="182" t="s">
        <v>902</v>
      </c>
      <c r="F583" s="179">
        <v>2026</v>
      </c>
    </row>
    <row r="584" spans="3:6" x14ac:dyDescent="0.3">
      <c r="C584" s="180">
        <v>46240</v>
      </c>
      <c r="D584" s="178">
        <f t="shared" si="9"/>
        <v>46240</v>
      </c>
      <c r="E584" s="182" t="s">
        <v>902</v>
      </c>
      <c r="F584" s="179">
        <v>2026</v>
      </c>
    </row>
    <row r="585" spans="3:6" x14ac:dyDescent="0.3">
      <c r="C585" s="180">
        <v>46241</v>
      </c>
      <c r="D585" s="178">
        <f t="shared" si="9"/>
        <v>46241</v>
      </c>
      <c r="E585" s="182" t="s">
        <v>902</v>
      </c>
      <c r="F585" s="179">
        <v>2026</v>
      </c>
    </row>
    <row r="586" spans="3:6" x14ac:dyDescent="0.3">
      <c r="C586" s="180">
        <v>46242</v>
      </c>
      <c r="D586" s="178">
        <f t="shared" si="9"/>
        <v>46242</v>
      </c>
      <c r="E586" s="182" t="s">
        <v>902</v>
      </c>
      <c r="F586" s="179">
        <v>2026</v>
      </c>
    </row>
    <row r="587" spans="3:6" x14ac:dyDescent="0.3">
      <c r="C587" s="180">
        <v>46243</v>
      </c>
      <c r="D587" s="178">
        <f t="shared" si="9"/>
        <v>46243</v>
      </c>
      <c r="E587" s="182" t="s">
        <v>902</v>
      </c>
      <c r="F587" s="179">
        <v>2026</v>
      </c>
    </row>
    <row r="588" spans="3:6" x14ac:dyDescent="0.3">
      <c r="C588" s="180">
        <v>46244</v>
      </c>
      <c r="D588" s="178">
        <f t="shared" si="9"/>
        <v>46244</v>
      </c>
      <c r="E588" s="182" t="s">
        <v>902</v>
      </c>
      <c r="F588" s="179">
        <v>2026</v>
      </c>
    </row>
    <row r="589" spans="3:6" x14ac:dyDescent="0.3">
      <c r="C589" s="180">
        <v>46245</v>
      </c>
      <c r="D589" s="178">
        <f t="shared" si="9"/>
        <v>46245</v>
      </c>
      <c r="E589" s="182" t="s">
        <v>902</v>
      </c>
      <c r="F589" s="179">
        <v>2026</v>
      </c>
    </row>
    <row r="590" spans="3:6" x14ac:dyDescent="0.3">
      <c r="C590" s="180">
        <v>46246</v>
      </c>
      <c r="D590" s="178">
        <f t="shared" si="9"/>
        <v>46246</v>
      </c>
      <c r="E590" s="182" t="s">
        <v>902</v>
      </c>
      <c r="F590" s="179">
        <v>2026</v>
      </c>
    </row>
    <row r="591" spans="3:6" x14ac:dyDescent="0.3">
      <c r="C591" s="180">
        <v>46247</v>
      </c>
      <c r="D591" s="178">
        <f t="shared" si="9"/>
        <v>46247</v>
      </c>
      <c r="E591" s="182" t="s">
        <v>902</v>
      </c>
      <c r="F591" s="179">
        <v>2026</v>
      </c>
    </row>
    <row r="592" spans="3:6" x14ac:dyDescent="0.3">
      <c r="C592" s="180">
        <v>46248</v>
      </c>
      <c r="D592" s="178">
        <f t="shared" si="9"/>
        <v>46248</v>
      </c>
      <c r="E592" s="182" t="s">
        <v>902</v>
      </c>
      <c r="F592" s="179">
        <v>2026</v>
      </c>
    </row>
    <row r="593" spans="3:6" x14ac:dyDescent="0.3">
      <c r="C593" s="180">
        <v>46249</v>
      </c>
      <c r="D593" s="178">
        <f t="shared" si="9"/>
        <v>46249</v>
      </c>
      <c r="E593" s="182" t="s">
        <v>902</v>
      </c>
      <c r="F593" s="179">
        <v>2026</v>
      </c>
    </row>
    <row r="594" spans="3:6" x14ac:dyDescent="0.3">
      <c r="C594" s="180">
        <v>46250</v>
      </c>
      <c r="D594" s="178">
        <f t="shared" si="9"/>
        <v>46250</v>
      </c>
      <c r="E594" s="182" t="s">
        <v>902</v>
      </c>
      <c r="F594" s="179">
        <v>2026</v>
      </c>
    </row>
    <row r="595" spans="3:6" x14ac:dyDescent="0.3">
      <c r="C595" s="180">
        <v>46251</v>
      </c>
      <c r="D595" s="178">
        <f t="shared" si="9"/>
        <v>46251</v>
      </c>
      <c r="E595" s="182" t="s">
        <v>902</v>
      </c>
      <c r="F595" s="179">
        <v>2026</v>
      </c>
    </row>
    <row r="596" spans="3:6" x14ac:dyDescent="0.3">
      <c r="C596" s="180">
        <v>46252</v>
      </c>
      <c r="D596" s="178">
        <f t="shared" si="9"/>
        <v>46252</v>
      </c>
      <c r="E596" s="182" t="s">
        <v>902</v>
      </c>
      <c r="F596" s="179">
        <v>2026</v>
      </c>
    </row>
    <row r="597" spans="3:6" x14ac:dyDescent="0.3">
      <c r="C597" s="180">
        <v>46253</v>
      </c>
      <c r="D597" s="178">
        <f t="shared" si="9"/>
        <v>46253</v>
      </c>
      <c r="E597" s="182" t="s">
        <v>902</v>
      </c>
      <c r="F597" s="179">
        <v>2026</v>
      </c>
    </row>
    <row r="598" spans="3:6" x14ac:dyDescent="0.3">
      <c r="C598" s="180">
        <v>46254</v>
      </c>
      <c r="D598" s="178">
        <f t="shared" si="9"/>
        <v>46254</v>
      </c>
      <c r="E598" s="182" t="s">
        <v>902</v>
      </c>
      <c r="F598" s="179">
        <v>2026</v>
      </c>
    </row>
    <row r="599" spans="3:6" x14ac:dyDescent="0.3">
      <c r="C599" s="180">
        <v>46255</v>
      </c>
      <c r="D599" s="178">
        <f t="shared" si="9"/>
        <v>46255</v>
      </c>
      <c r="E599" s="182" t="s">
        <v>902</v>
      </c>
      <c r="F599" s="179">
        <v>2026</v>
      </c>
    </row>
    <row r="600" spans="3:6" x14ac:dyDescent="0.3">
      <c r="C600" s="180">
        <v>46256</v>
      </c>
      <c r="D600" s="178">
        <f t="shared" si="9"/>
        <v>46256</v>
      </c>
      <c r="E600" s="182" t="s">
        <v>902</v>
      </c>
      <c r="F600" s="179">
        <v>2026</v>
      </c>
    </row>
    <row r="601" spans="3:6" x14ac:dyDescent="0.3">
      <c r="C601" s="180">
        <v>46257</v>
      </c>
      <c r="D601" s="178">
        <f t="shared" si="9"/>
        <v>46257</v>
      </c>
      <c r="E601" s="182" t="s">
        <v>902</v>
      </c>
      <c r="F601" s="179">
        <v>2026</v>
      </c>
    </row>
    <row r="602" spans="3:6" x14ac:dyDescent="0.3">
      <c r="C602" s="180">
        <v>46258</v>
      </c>
      <c r="D602" s="178">
        <f t="shared" si="9"/>
        <v>46258</v>
      </c>
      <c r="E602" s="182" t="s">
        <v>902</v>
      </c>
      <c r="F602" s="179">
        <v>2026</v>
      </c>
    </row>
    <row r="603" spans="3:6" x14ac:dyDescent="0.3">
      <c r="C603" s="180">
        <v>46259</v>
      </c>
      <c r="D603" s="178">
        <f t="shared" si="9"/>
        <v>46259</v>
      </c>
      <c r="E603" s="182" t="s">
        <v>902</v>
      </c>
      <c r="F603" s="179">
        <v>2026</v>
      </c>
    </row>
    <row r="604" spans="3:6" x14ac:dyDescent="0.3">
      <c r="C604" s="180">
        <v>46260</v>
      </c>
      <c r="D604" s="178">
        <f t="shared" si="9"/>
        <v>46260</v>
      </c>
      <c r="E604" s="182" t="s">
        <v>902</v>
      </c>
      <c r="F604" s="179">
        <v>2026</v>
      </c>
    </row>
    <row r="605" spans="3:6" x14ac:dyDescent="0.3">
      <c r="C605" s="180">
        <v>46261</v>
      </c>
      <c r="D605" s="178">
        <f t="shared" si="9"/>
        <v>46261</v>
      </c>
      <c r="E605" s="182" t="s">
        <v>902</v>
      </c>
      <c r="F605" s="179">
        <v>2026</v>
      </c>
    </row>
    <row r="606" spans="3:6" x14ac:dyDescent="0.3">
      <c r="C606" s="180">
        <v>46262</v>
      </c>
      <c r="D606" s="178">
        <f t="shared" si="9"/>
        <v>46262</v>
      </c>
      <c r="E606" s="182" t="s">
        <v>902</v>
      </c>
      <c r="F606" s="179">
        <v>2026</v>
      </c>
    </row>
    <row r="607" spans="3:6" x14ac:dyDescent="0.3">
      <c r="C607" s="180">
        <v>46263</v>
      </c>
      <c r="D607" s="178">
        <f t="shared" si="9"/>
        <v>46263</v>
      </c>
      <c r="E607" s="182" t="s">
        <v>902</v>
      </c>
      <c r="F607" s="179">
        <v>2026</v>
      </c>
    </row>
    <row r="608" spans="3:6" x14ac:dyDescent="0.3">
      <c r="C608" s="180">
        <v>46264</v>
      </c>
      <c r="D608" s="178">
        <f t="shared" si="9"/>
        <v>46264</v>
      </c>
      <c r="E608" s="182" t="s">
        <v>902</v>
      </c>
      <c r="F608" s="179">
        <v>2026</v>
      </c>
    </row>
    <row r="609" spans="3:6" x14ac:dyDescent="0.3">
      <c r="C609" s="180">
        <v>46265</v>
      </c>
      <c r="D609" s="178">
        <f t="shared" si="9"/>
        <v>46265</v>
      </c>
      <c r="E609" s="182" t="s">
        <v>902</v>
      </c>
      <c r="F609" s="179">
        <v>2026</v>
      </c>
    </row>
    <row r="610" spans="3:6" x14ac:dyDescent="0.3">
      <c r="C610" s="180">
        <v>46266</v>
      </c>
      <c r="D610" s="178">
        <f t="shared" si="9"/>
        <v>46266</v>
      </c>
      <c r="E610" s="182" t="s">
        <v>903</v>
      </c>
      <c r="F610" s="179">
        <v>2026</v>
      </c>
    </row>
    <row r="611" spans="3:6" x14ac:dyDescent="0.3">
      <c r="C611" s="180">
        <v>46267</v>
      </c>
      <c r="D611" s="178">
        <f t="shared" si="9"/>
        <v>46267</v>
      </c>
      <c r="E611" s="182" t="s">
        <v>903</v>
      </c>
      <c r="F611" s="179">
        <v>2026</v>
      </c>
    </row>
    <row r="612" spans="3:6" x14ac:dyDescent="0.3">
      <c r="C612" s="180">
        <v>46268</v>
      </c>
      <c r="D612" s="178">
        <f t="shared" si="9"/>
        <v>46268</v>
      </c>
      <c r="E612" s="182" t="s">
        <v>903</v>
      </c>
      <c r="F612" s="179">
        <v>2026</v>
      </c>
    </row>
    <row r="613" spans="3:6" x14ac:dyDescent="0.3">
      <c r="C613" s="180">
        <v>46269</v>
      </c>
      <c r="D613" s="178">
        <f t="shared" si="9"/>
        <v>46269</v>
      </c>
      <c r="E613" s="182" t="s">
        <v>903</v>
      </c>
      <c r="F613" s="179">
        <v>2026</v>
      </c>
    </row>
    <row r="614" spans="3:6" x14ac:dyDescent="0.3">
      <c r="C614" s="180">
        <v>46270</v>
      </c>
      <c r="D614" s="178">
        <f t="shared" si="9"/>
        <v>46270</v>
      </c>
      <c r="E614" s="182" t="s">
        <v>903</v>
      </c>
      <c r="F614" s="179">
        <v>2026</v>
      </c>
    </row>
    <row r="615" spans="3:6" x14ac:dyDescent="0.3">
      <c r="C615" s="180">
        <v>46271</v>
      </c>
      <c r="D615" s="178">
        <f t="shared" si="9"/>
        <v>46271</v>
      </c>
      <c r="E615" s="182" t="s">
        <v>903</v>
      </c>
      <c r="F615" s="179">
        <v>2026</v>
      </c>
    </row>
    <row r="616" spans="3:6" x14ac:dyDescent="0.3">
      <c r="C616" s="180">
        <v>46272</v>
      </c>
      <c r="D616" s="178">
        <f t="shared" si="9"/>
        <v>46272</v>
      </c>
      <c r="E616" s="182" t="s">
        <v>903</v>
      </c>
      <c r="F616" s="179">
        <v>2026</v>
      </c>
    </row>
    <row r="617" spans="3:6" x14ac:dyDescent="0.3">
      <c r="C617" s="180">
        <v>46273</v>
      </c>
      <c r="D617" s="178">
        <f t="shared" si="9"/>
        <v>46273</v>
      </c>
      <c r="E617" s="182" t="s">
        <v>903</v>
      </c>
      <c r="F617" s="179">
        <v>2026</v>
      </c>
    </row>
    <row r="618" spans="3:6" x14ac:dyDescent="0.3">
      <c r="C618" s="180">
        <v>46274</v>
      </c>
      <c r="D618" s="178">
        <f t="shared" si="9"/>
        <v>46274</v>
      </c>
      <c r="E618" s="182" t="s">
        <v>903</v>
      </c>
      <c r="F618" s="179">
        <v>2026</v>
      </c>
    </row>
    <row r="619" spans="3:6" x14ac:dyDescent="0.3">
      <c r="C619" s="180">
        <v>46275</v>
      </c>
      <c r="D619" s="178">
        <f t="shared" si="9"/>
        <v>46275</v>
      </c>
      <c r="E619" s="182" t="s">
        <v>903</v>
      </c>
      <c r="F619" s="179">
        <v>2026</v>
      </c>
    </row>
    <row r="620" spans="3:6" x14ac:dyDescent="0.3">
      <c r="C620" s="180">
        <v>46276</v>
      </c>
      <c r="D620" s="178">
        <f t="shared" si="9"/>
        <v>46276</v>
      </c>
      <c r="E620" s="182" t="s">
        <v>903</v>
      </c>
      <c r="F620" s="179">
        <v>2026</v>
      </c>
    </row>
    <row r="621" spans="3:6" x14ac:dyDescent="0.3">
      <c r="C621" s="180">
        <v>46277</v>
      </c>
      <c r="D621" s="178">
        <f t="shared" si="9"/>
        <v>46277</v>
      </c>
      <c r="E621" s="182" t="s">
        <v>903</v>
      </c>
      <c r="F621" s="179">
        <v>2026</v>
      </c>
    </row>
    <row r="622" spans="3:6" x14ac:dyDescent="0.3">
      <c r="C622" s="180">
        <v>46278</v>
      </c>
      <c r="D622" s="178">
        <f t="shared" si="9"/>
        <v>46278</v>
      </c>
      <c r="E622" s="182" t="s">
        <v>903</v>
      </c>
      <c r="F622" s="179">
        <v>2026</v>
      </c>
    </row>
    <row r="623" spans="3:6" x14ac:dyDescent="0.3">
      <c r="C623" s="180">
        <v>46279</v>
      </c>
      <c r="D623" s="178">
        <f t="shared" si="9"/>
        <v>46279</v>
      </c>
      <c r="E623" s="182" t="s">
        <v>903</v>
      </c>
      <c r="F623" s="179">
        <v>2026</v>
      </c>
    </row>
    <row r="624" spans="3:6" x14ac:dyDescent="0.3">
      <c r="C624" s="180">
        <v>46280</v>
      </c>
      <c r="D624" s="178">
        <f t="shared" si="9"/>
        <v>46280</v>
      </c>
      <c r="E624" s="182" t="s">
        <v>903</v>
      </c>
      <c r="F624" s="179">
        <v>2026</v>
      </c>
    </row>
    <row r="625" spans="3:6" x14ac:dyDescent="0.3">
      <c r="C625" s="180">
        <v>46281</v>
      </c>
      <c r="D625" s="178">
        <f t="shared" si="9"/>
        <v>46281</v>
      </c>
      <c r="E625" s="182" t="s">
        <v>903</v>
      </c>
      <c r="F625" s="179">
        <v>2026</v>
      </c>
    </row>
    <row r="626" spans="3:6" x14ac:dyDescent="0.3">
      <c r="C626" s="180">
        <v>46282</v>
      </c>
      <c r="D626" s="178">
        <f t="shared" si="9"/>
        <v>46282</v>
      </c>
      <c r="E626" s="182" t="s">
        <v>903</v>
      </c>
      <c r="F626" s="179">
        <v>2026</v>
      </c>
    </row>
    <row r="627" spans="3:6" x14ac:dyDescent="0.3">
      <c r="C627" s="180">
        <v>46283</v>
      </c>
      <c r="D627" s="178">
        <f t="shared" si="9"/>
        <v>46283</v>
      </c>
      <c r="E627" s="182" t="s">
        <v>903</v>
      </c>
      <c r="F627" s="179">
        <v>2026</v>
      </c>
    </row>
    <row r="628" spans="3:6" x14ac:dyDescent="0.3">
      <c r="C628" s="180">
        <v>46284</v>
      </c>
      <c r="D628" s="178">
        <f t="shared" si="9"/>
        <v>46284</v>
      </c>
      <c r="E628" s="182" t="s">
        <v>903</v>
      </c>
      <c r="F628" s="179">
        <v>2026</v>
      </c>
    </row>
    <row r="629" spans="3:6" x14ac:dyDescent="0.3">
      <c r="C629" s="180">
        <v>46285</v>
      </c>
      <c r="D629" s="178">
        <f t="shared" si="9"/>
        <v>46285</v>
      </c>
      <c r="E629" s="182" t="s">
        <v>903</v>
      </c>
      <c r="F629" s="179">
        <v>2026</v>
      </c>
    </row>
    <row r="630" spans="3:6" x14ac:dyDescent="0.3">
      <c r="C630" s="180">
        <v>46286</v>
      </c>
      <c r="D630" s="178">
        <f t="shared" si="9"/>
        <v>46286</v>
      </c>
      <c r="E630" s="182" t="s">
        <v>903</v>
      </c>
      <c r="F630" s="179">
        <v>2026</v>
      </c>
    </row>
    <row r="631" spans="3:6" x14ac:dyDescent="0.3">
      <c r="C631" s="180">
        <v>46287</v>
      </c>
      <c r="D631" s="178">
        <f t="shared" si="9"/>
        <v>46287</v>
      </c>
      <c r="E631" s="182" t="s">
        <v>903</v>
      </c>
      <c r="F631" s="179">
        <v>2026</v>
      </c>
    </row>
    <row r="632" spans="3:6" x14ac:dyDescent="0.3">
      <c r="C632" s="180">
        <v>46288</v>
      </c>
      <c r="D632" s="178">
        <f t="shared" si="9"/>
        <v>46288</v>
      </c>
      <c r="E632" s="182" t="s">
        <v>903</v>
      </c>
      <c r="F632" s="179">
        <v>2026</v>
      </c>
    </row>
    <row r="633" spans="3:6" x14ac:dyDescent="0.3">
      <c r="C633" s="180">
        <v>46289</v>
      </c>
      <c r="D633" s="178">
        <f t="shared" si="9"/>
        <v>46289</v>
      </c>
      <c r="E633" s="182" t="s">
        <v>903</v>
      </c>
      <c r="F633" s="179">
        <v>2026</v>
      </c>
    </row>
    <row r="634" spans="3:6" x14ac:dyDescent="0.3">
      <c r="C634" s="180">
        <v>46290</v>
      </c>
      <c r="D634" s="178">
        <f t="shared" si="9"/>
        <v>46290</v>
      </c>
      <c r="E634" s="182" t="s">
        <v>903</v>
      </c>
      <c r="F634" s="179">
        <v>2026</v>
      </c>
    </row>
    <row r="635" spans="3:6" x14ac:dyDescent="0.3">
      <c r="C635" s="180">
        <v>46291</v>
      </c>
      <c r="D635" s="178">
        <f t="shared" si="9"/>
        <v>46291</v>
      </c>
      <c r="E635" s="182" t="s">
        <v>903</v>
      </c>
      <c r="F635" s="179">
        <v>2026</v>
      </c>
    </row>
    <row r="636" spans="3:6" x14ac:dyDescent="0.3">
      <c r="C636" s="180">
        <v>46292</v>
      </c>
      <c r="D636" s="178">
        <f t="shared" si="9"/>
        <v>46292</v>
      </c>
      <c r="E636" s="182" t="s">
        <v>903</v>
      </c>
      <c r="F636" s="179">
        <v>2026</v>
      </c>
    </row>
    <row r="637" spans="3:6" x14ac:dyDescent="0.3">
      <c r="C637" s="180">
        <v>46293</v>
      </c>
      <c r="D637" s="178">
        <f t="shared" si="9"/>
        <v>46293</v>
      </c>
      <c r="E637" s="182" t="s">
        <v>903</v>
      </c>
      <c r="F637" s="179">
        <v>2026</v>
      </c>
    </row>
    <row r="638" spans="3:6" x14ac:dyDescent="0.3">
      <c r="C638" s="180">
        <v>46294</v>
      </c>
      <c r="D638" s="178">
        <f t="shared" si="9"/>
        <v>46294</v>
      </c>
      <c r="E638" s="182" t="s">
        <v>903</v>
      </c>
      <c r="F638" s="179">
        <v>2026</v>
      </c>
    </row>
    <row r="639" spans="3:6" x14ac:dyDescent="0.3">
      <c r="C639" s="180">
        <v>46295</v>
      </c>
      <c r="D639" s="178">
        <f t="shared" si="9"/>
        <v>46295</v>
      </c>
      <c r="E639" s="182" t="s">
        <v>903</v>
      </c>
      <c r="F639" s="179">
        <v>2026</v>
      </c>
    </row>
    <row r="640" spans="3:6" x14ac:dyDescent="0.3">
      <c r="C640" s="180">
        <v>46296</v>
      </c>
      <c r="D640" s="178">
        <f t="shared" si="9"/>
        <v>46296</v>
      </c>
      <c r="E640" s="182" t="s">
        <v>904</v>
      </c>
      <c r="F640" s="179">
        <v>2026</v>
      </c>
    </row>
    <row r="641" spans="3:6" x14ac:dyDescent="0.3">
      <c r="C641" s="180">
        <v>46297</v>
      </c>
      <c r="D641" s="178">
        <f t="shared" si="9"/>
        <v>46297</v>
      </c>
      <c r="E641" s="182" t="s">
        <v>904</v>
      </c>
      <c r="F641" s="179">
        <v>2026</v>
      </c>
    </row>
    <row r="642" spans="3:6" x14ac:dyDescent="0.3">
      <c r="C642" s="180">
        <v>46298</v>
      </c>
      <c r="D642" s="178">
        <f t="shared" si="9"/>
        <v>46298</v>
      </c>
      <c r="E642" s="182" t="s">
        <v>904</v>
      </c>
      <c r="F642" s="179">
        <v>2026</v>
      </c>
    </row>
    <row r="643" spans="3:6" x14ac:dyDescent="0.3">
      <c r="C643" s="180">
        <v>46299</v>
      </c>
      <c r="D643" s="178">
        <f t="shared" ref="D643:D706" si="10">C643</f>
        <v>46299</v>
      </c>
      <c r="E643" s="182" t="s">
        <v>904</v>
      </c>
      <c r="F643" s="179">
        <v>2026</v>
      </c>
    </row>
    <row r="644" spans="3:6" x14ac:dyDescent="0.3">
      <c r="C644" s="180">
        <v>46300</v>
      </c>
      <c r="D644" s="178">
        <f t="shared" si="10"/>
        <v>46300</v>
      </c>
      <c r="E644" s="182" t="s">
        <v>904</v>
      </c>
      <c r="F644" s="179">
        <v>2026</v>
      </c>
    </row>
    <row r="645" spans="3:6" x14ac:dyDescent="0.3">
      <c r="C645" s="180">
        <v>46301</v>
      </c>
      <c r="D645" s="178">
        <f t="shared" si="10"/>
        <v>46301</v>
      </c>
      <c r="E645" s="182" t="s">
        <v>904</v>
      </c>
      <c r="F645" s="179">
        <v>2026</v>
      </c>
    </row>
    <row r="646" spans="3:6" x14ac:dyDescent="0.3">
      <c r="C646" s="180">
        <v>46302</v>
      </c>
      <c r="D646" s="178">
        <f t="shared" si="10"/>
        <v>46302</v>
      </c>
      <c r="E646" s="182" t="s">
        <v>904</v>
      </c>
      <c r="F646" s="179">
        <v>2026</v>
      </c>
    </row>
    <row r="647" spans="3:6" x14ac:dyDescent="0.3">
      <c r="C647" s="180">
        <v>46303</v>
      </c>
      <c r="D647" s="178">
        <f t="shared" si="10"/>
        <v>46303</v>
      </c>
      <c r="E647" s="182" t="s">
        <v>904</v>
      </c>
      <c r="F647" s="179">
        <v>2026</v>
      </c>
    </row>
    <row r="648" spans="3:6" x14ac:dyDescent="0.3">
      <c r="C648" s="180">
        <v>46304</v>
      </c>
      <c r="D648" s="178">
        <f t="shared" si="10"/>
        <v>46304</v>
      </c>
      <c r="E648" s="182" t="s">
        <v>904</v>
      </c>
      <c r="F648" s="179">
        <v>2026</v>
      </c>
    </row>
    <row r="649" spans="3:6" x14ac:dyDescent="0.3">
      <c r="C649" s="180">
        <v>46305</v>
      </c>
      <c r="D649" s="178">
        <f t="shared" si="10"/>
        <v>46305</v>
      </c>
      <c r="E649" s="182" t="s">
        <v>904</v>
      </c>
      <c r="F649" s="179">
        <v>2026</v>
      </c>
    </row>
    <row r="650" spans="3:6" x14ac:dyDescent="0.3">
      <c r="C650" s="180">
        <v>46306</v>
      </c>
      <c r="D650" s="178">
        <f t="shared" si="10"/>
        <v>46306</v>
      </c>
      <c r="E650" s="182" t="s">
        <v>904</v>
      </c>
      <c r="F650" s="179">
        <v>2026</v>
      </c>
    </row>
    <row r="651" spans="3:6" x14ac:dyDescent="0.3">
      <c r="C651" s="180">
        <v>46307</v>
      </c>
      <c r="D651" s="178">
        <f t="shared" si="10"/>
        <v>46307</v>
      </c>
      <c r="E651" s="182" t="s">
        <v>904</v>
      </c>
      <c r="F651" s="179">
        <v>2026</v>
      </c>
    </row>
    <row r="652" spans="3:6" x14ac:dyDescent="0.3">
      <c r="C652" s="180">
        <v>46308</v>
      </c>
      <c r="D652" s="178">
        <f t="shared" si="10"/>
        <v>46308</v>
      </c>
      <c r="E652" s="182" t="s">
        <v>904</v>
      </c>
      <c r="F652" s="179">
        <v>2026</v>
      </c>
    </row>
    <row r="653" spans="3:6" x14ac:dyDescent="0.3">
      <c r="C653" s="180">
        <v>46309</v>
      </c>
      <c r="D653" s="178">
        <f t="shared" si="10"/>
        <v>46309</v>
      </c>
      <c r="E653" s="182" t="s">
        <v>904</v>
      </c>
      <c r="F653" s="179">
        <v>2026</v>
      </c>
    </row>
    <row r="654" spans="3:6" x14ac:dyDescent="0.3">
      <c r="C654" s="180">
        <v>46310</v>
      </c>
      <c r="D654" s="178">
        <f t="shared" si="10"/>
        <v>46310</v>
      </c>
      <c r="E654" s="182" t="s">
        <v>904</v>
      </c>
      <c r="F654" s="179">
        <v>2026</v>
      </c>
    </row>
    <row r="655" spans="3:6" x14ac:dyDescent="0.3">
      <c r="C655" s="180">
        <v>46311</v>
      </c>
      <c r="D655" s="178">
        <f t="shared" si="10"/>
        <v>46311</v>
      </c>
      <c r="E655" s="182" t="s">
        <v>904</v>
      </c>
      <c r="F655" s="179">
        <v>2026</v>
      </c>
    </row>
    <row r="656" spans="3:6" x14ac:dyDescent="0.3">
      <c r="C656" s="180">
        <v>46312</v>
      </c>
      <c r="D656" s="178">
        <f t="shared" si="10"/>
        <v>46312</v>
      </c>
      <c r="E656" s="182" t="s">
        <v>904</v>
      </c>
      <c r="F656" s="179">
        <v>2026</v>
      </c>
    </row>
    <row r="657" spans="3:6" x14ac:dyDescent="0.3">
      <c r="C657" s="180">
        <v>46313</v>
      </c>
      <c r="D657" s="178">
        <f t="shared" si="10"/>
        <v>46313</v>
      </c>
      <c r="E657" s="182" t="s">
        <v>904</v>
      </c>
      <c r="F657" s="179">
        <v>2026</v>
      </c>
    </row>
    <row r="658" spans="3:6" x14ac:dyDescent="0.3">
      <c r="C658" s="180">
        <v>46314</v>
      </c>
      <c r="D658" s="178">
        <f t="shared" si="10"/>
        <v>46314</v>
      </c>
      <c r="E658" s="182" t="s">
        <v>904</v>
      </c>
      <c r="F658" s="179">
        <v>2026</v>
      </c>
    </row>
    <row r="659" spans="3:6" x14ac:dyDescent="0.3">
      <c r="C659" s="180">
        <v>46315</v>
      </c>
      <c r="D659" s="178">
        <f t="shared" si="10"/>
        <v>46315</v>
      </c>
      <c r="E659" s="182" t="s">
        <v>904</v>
      </c>
      <c r="F659" s="179">
        <v>2026</v>
      </c>
    </row>
    <row r="660" spans="3:6" x14ac:dyDescent="0.3">
      <c r="C660" s="180">
        <v>46316</v>
      </c>
      <c r="D660" s="178">
        <f t="shared" si="10"/>
        <v>46316</v>
      </c>
      <c r="E660" s="182" t="s">
        <v>904</v>
      </c>
      <c r="F660" s="179">
        <v>2026</v>
      </c>
    </row>
    <row r="661" spans="3:6" x14ac:dyDescent="0.3">
      <c r="C661" s="180">
        <v>46317</v>
      </c>
      <c r="D661" s="178">
        <f t="shared" si="10"/>
        <v>46317</v>
      </c>
      <c r="E661" s="182" t="s">
        <v>904</v>
      </c>
      <c r="F661" s="179">
        <v>2026</v>
      </c>
    </row>
    <row r="662" spans="3:6" x14ac:dyDescent="0.3">
      <c r="C662" s="180">
        <v>46318</v>
      </c>
      <c r="D662" s="178">
        <f t="shared" si="10"/>
        <v>46318</v>
      </c>
      <c r="E662" s="182" t="s">
        <v>904</v>
      </c>
      <c r="F662" s="179">
        <v>2026</v>
      </c>
    </row>
    <row r="663" spans="3:6" x14ac:dyDescent="0.3">
      <c r="C663" s="180">
        <v>46319</v>
      </c>
      <c r="D663" s="178">
        <f t="shared" si="10"/>
        <v>46319</v>
      </c>
      <c r="E663" s="182" t="s">
        <v>904</v>
      </c>
      <c r="F663" s="179">
        <v>2026</v>
      </c>
    </row>
    <row r="664" spans="3:6" x14ac:dyDescent="0.3">
      <c r="C664" s="180">
        <v>46320</v>
      </c>
      <c r="D664" s="178">
        <f t="shared" si="10"/>
        <v>46320</v>
      </c>
      <c r="E664" s="182" t="s">
        <v>904</v>
      </c>
      <c r="F664" s="179">
        <v>2026</v>
      </c>
    </row>
    <row r="665" spans="3:6" x14ac:dyDescent="0.3">
      <c r="C665" s="180">
        <v>46321</v>
      </c>
      <c r="D665" s="178">
        <f t="shared" si="10"/>
        <v>46321</v>
      </c>
      <c r="E665" s="182" t="s">
        <v>904</v>
      </c>
      <c r="F665" s="179">
        <v>2026</v>
      </c>
    </row>
    <row r="666" spans="3:6" x14ac:dyDescent="0.3">
      <c r="C666" s="180">
        <v>46322</v>
      </c>
      <c r="D666" s="178">
        <f t="shared" si="10"/>
        <v>46322</v>
      </c>
      <c r="E666" s="182" t="s">
        <v>904</v>
      </c>
      <c r="F666" s="179">
        <v>2026</v>
      </c>
    </row>
    <row r="667" spans="3:6" x14ac:dyDescent="0.3">
      <c r="C667" s="180">
        <v>46323</v>
      </c>
      <c r="D667" s="178">
        <f t="shared" si="10"/>
        <v>46323</v>
      </c>
      <c r="E667" s="182" t="s">
        <v>904</v>
      </c>
      <c r="F667" s="179">
        <v>2026</v>
      </c>
    </row>
    <row r="668" spans="3:6" x14ac:dyDescent="0.3">
      <c r="C668" s="180">
        <v>46324</v>
      </c>
      <c r="D668" s="178">
        <f t="shared" si="10"/>
        <v>46324</v>
      </c>
      <c r="E668" s="182" t="s">
        <v>904</v>
      </c>
      <c r="F668" s="179">
        <v>2026</v>
      </c>
    </row>
    <row r="669" spans="3:6" x14ac:dyDescent="0.3">
      <c r="C669" s="180">
        <v>46325</v>
      </c>
      <c r="D669" s="178">
        <f t="shared" si="10"/>
        <v>46325</v>
      </c>
      <c r="E669" s="182" t="s">
        <v>904</v>
      </c>
      <c r="F669" s="179">
        <v>2026</v>
      </c>
    </row>
    <row r="670" spans="3:6" x14ac:dyDescent="0.3">
      <c r="C670" s="180">
        <v>46326</v>
      </c>
      <c r="D670" s="178">
        <f t="shared" si="10"/>
        <v>46326</v>
      </c>
      <c r="E670" s="182" t="s">
        <v>904</v>
      </c>
      <c r="F670" s="179">
        <v>2026</v>
      </c>
    </row>
    <row r="671" spans="3:6" x14ac:dyDescent="0.3">
      <c r="C671" s="180">
        <v>46327</v>
      </c>
      <c r="D671" s="178">
        <f t="shared" si="10"/>
        <v>46327</v>
      </c>
      <c r="E671" s="182" t="s">
        <v>905</v>
      </c>
      <c r="F671" s="179">
        <v>2026</v>
      </c>
    </row>
    <row r="672" spans="3:6" x14ac:dyDescent="0.3">
      <c r="C672" s="180">
        <v>46328</v>
      </c>
      <c r="D672" s="178">
        <f t="shared" si="10"/>
        <v>46328</v>
      </c>
      <c r="E672" s="182" t="s">
        <v>905</v>
      </c>
      <c r="F672" s="179">
        <v>2026</v>
      </c>
    </row>
    <row r="673" spans="3:6" x14ac:dyDescent="0.3">
      <c r="C673" s="180">
        <v>46329</v>
      </c>
      <c r="D673" s="178">
        <f t="shared" si="10"/>
        <v>46329</v>
      </c>
      <c r="E673" s="182" t="s">
        <v>905</v>
      </c>
      <c r="F673" s="179">
        <v>2026</v>
      </c>
    </row>
    <row r="674" spans="3:6" x14ac:dyDescent="0.3">
      <c r="C674" s="180">
        <v>46330</v>
      </c>
      <c r="D674" s="178">
        <f t="shared" si="10"/>
        <v>46330</v>
      </c>
      <c r="E674" s="182" t="s">
        <v>905</v>
      </c>
      <c r="F674" s="179">
        <v>2026</v>
      </c>
    </row>
    <row r="675" spans="3:6" x14ac:dyDescent="0.3">
      <c r="C675" s="180">
        <v>46331</v>
      </c>
      <c r="D675" s="178">
        <f t="shared" si="10"/>
        <v>46331</v>
      </c>
      <c r="E675" s="182" t="s">
        <v>905</v>
      </c>
      <c r="F675" s="179">
        <v>2026</v>
      </c>
    </row>
    <row r="676" spans="3:6" x14ac:dyDescent="0.3">
      <c r="C676" s="180">
        <v>46332</v>
      </c>
      <c r="D676" s="178">
        <f t="shared" si="10"/>
        <v>46332</v>
      </c>
      <c r="E676" s="182" t="s">
        <v>905</v>
      </c>
      <c r="F676" s="179">
        <v>2026</v>
      </c>
    </row>
    <row r="677" spans="3:6" x14ac:dyDescent="0.3">
      <c r="C677" s="180">
        <v>46333</v>
      </c>
      <c r="D677" s="178">
        <f t="shared" si="10"/>
        <v>46333</v>
      </c>
      <c r="E677" s="182" t="s">
        <v>905</v>
      </c>
      <c r="F677" s="179">
        <v>2026</v>
      </c>
    </row>
    <row r="678" spans="3:6" x14ac:dyDescent="0.3">
      <c r="C678" s="180">
        <v>46334</v>
      </c>
      <c r="D678" s="178">
        <f t="shared" si="10"/>
        <v>46334</v>
      </c>
      <c r="E678" s="182" t="s">
        <v>905</v>
      </c>
      <c r="F678" s="179">
        <v>2026</v>
      </c>
    </row>
    <row r="679" spans="3:6" x14ac:dyDescent="0.3">
      <c r="C679" s="180">
        <v>46335</v>
      </c>
      <c r="D679" s="178">
        <f t="shared" si="10"/>
        <v>46335</v>
      </c>
      <c r="E679" s="182" t="s">
        <v>905</v>
      </c>
      <c r="F679" s="179">
        <v>2026</v>
      </c>
    </row>
    <row r="680" spans="3:6" x14ac:dyDescent="0.3">
      <c r="C680" s="180">
        <v>46336</v>
      </c>
      <c r="D680" s="178">
        <f t="shared" si="10"/>
        <v>46336</v>
      </c>
      <c r="E680" s="182" t="s">
        <v>905</v>
      </c>
      <c r="F680" s="179">
        <v>2026</v>
      </c>
    </row>
    <row r="681" spans="3:6" x14ac:dyDescent="0.3">
      <c r="C681" s="180">
        <v>46337</v>
      </c>
      <c r="D681" s="178">
        <f t="shared" si="10"/>
        <v>46337</v>
      </c>
      <c r="E681" s="182" t="s">
        <v>905</v>
      </c>
      <c r="F681" s="179">
        <v>2026</v>
      </c>
    </row>
    <row r="682" spans="3:6" x14ac:dyDescent="0.3">
      <c r="C682" s="180">
        <v>46338</v>
      </c>
      <c r="D682" s="178">
        <f t="shared" si="10"/>
        <v>46338</v>
      </c>
      <c r="E682" s="182" t="s">
        <v>905</v>
      </c>
      <c r="F682" s="179">
        <v>2026</v>
      </c>
    </row>
    <row r="683" spans="3:6" x14ac:dyDescent="0.3">
      <c r="C683" s="180">
        <v>46339</v>
      </c>
      <c r="D683" s="178">
        <f t="shared" si="10"/>
        <v>46339</v>
      </c>
      <c r="E683" s="182" t="s">
        <v>905</v>
      </c>
      <c r="F683" s="179">
        <v>2026</v>
      </c>
    </row>
    <row r="684" spans="3:6" x14ac:dyDescent="0.3">
      <c r="C684" s="180">
        <v>46340</v>
      </c>
      <c r="D684" s="178">
        <f t="shared" si="10"/>
        <v>46340</v>
      </c>
      <c r="E684" s="182" t="s">
        <v>905</v>
      </c>
      <c r="F684" s="179">
        <v>2026</v>
      </c>
    </row>
    <row r="685" spans="3:6" x14ac:dyDescent="0.3">
      <c r="C685" s="180">
        <v>46341</v>
      </c>
      <c r="D685" s="178">
        <f t="shared" si="10"/>
        <v>46341</v>
      </c>
      <c r="E685" s="182" t="s">
        <v>905</v>
      </c>
      <c r="F685" s="179">
        <v>2026</v>
      </c>
    </row>
    <row r="686" spans="3:6" x14ac:dyDescent="0.3">
      <c r="C686" s="180">
        <v>46342</v>
      </c>
      <c r="D686" s="178">
        <f t="shared" si="10"/>
        <v>46342</v>
      </c>
      <c r="E686" s="182" t="s">
        <v>905</v>
      </c>
      <c r="F686" s="179">
        <v>2026</v>
      </c>
    </row>
    <row r="687" spans="3:6" x14ac:dyDescent="0.3">
      <c r="C687" s="180">
        <v>46343</v>
      </c>
      <c r="D687" s="178">
        <f t="shared" si="10"/>
        <v>46343</v>
      </c>
      <c r="E687" s="182" t="s">
        <v>905</v>
      </c>
      <c r="F687" s="179">
        <v>2026</v>
      </c>
    </row>
    <row r="688" spans="3:6" x14ac:dyDescent="0.3">
      <c r="C688" s="180">
        <v>46344</v>
      </c>
      <c r="D688" s="178">
        <f t="shared" si="10"/>
        <v>46344</v>
      </c>
      <c r="E688" s="182" t="s">
        <v>905</v>
      </c>
      <c r="F688" s="179">
        <v>2026</v>
      </c>
    </row>
    <row r="689" spans="3:6" x14ac:dyDescent="0.3">
      <c r="C689" s="180">
        <v>46345</v>
      </c>
      <c r="D689" s="178">
        <f t="shared" si="10"/>
        <v>46345</v>
      </c>
      <c r="E689" s="182" t="s">
        <v>905</v>
      </c>
      <c r="F689" s="179">
        <v>2026</v>
      </c>
    </row>
    <row r="690" spans="3:6" x14ac:dyDescent="0.3">
      <c r="C690" s="180">
        <v>46346</v>
      </c>
      <c r="D690" s="178">
        <f t="shared" si="10"/>
        <v>46346</v>
      </c>
      <c r="E690" s="182" t="s">
        <v>905</v>
      </c>
      <c r="F690" s="179">
        <v>2026</v>
      </c>
    </row>
    <row r="691" spans="3:6" x14ac:dyDescent="0.3">
      <c r="C691" s="180">
        <v>46347</v>
      </c>
      <c r="D691" s="178">
        <f t="shared" si="10"/>
        <v>46347</v>
      </c>
      <c r="E691" s="182" t="s">
        <v>905</v>
      </c>
      <c r="F691" s="179">
        <v>2026</v>
      </c>
    </row>
    <row r="692" spans="3:6" x14ac:dyDescent="0.3">
      <c r="C692" s="180">
        <v>46348</v>
      </c>
      <c r="D692" s="178">
        <f t="shared" si="10"/>
        <v>46348</v>
      </c>
      <c r="E692" s="182" t="s">
        <v>905</v>
      </c>
      <c r="F692" s="179">
        <v>2026</v>
      </c>
    </row>
    <row r="693" spans="3:6" x14ac:dyDescent="0.3">
      <c r="C693" s="180">
        <v>46349</v>
      </c>
      <c r="D693" s="178">
        <f t="shared" si="10"/>
        <v>46349</v>
      </c>
      <c r="E693" s="182" t="s">
        <v>905</v>
      </c>
      <c r="F693" s="179">
        <v>2026</v>
      </c>
    </row>
    <row r="694" spans="3:6" x14ac:dyDescent="0.3">
      <c r="C694" s="180">
        <v>46350</v>
      </c>
      <c r="D694" s="178">
        <f t="shared" si="10"/>
        <v>46350</v>
      </c>
      <c r="E694" s="182" t="s">
        <v>905</v>
      </c>
      <c r="F694" s="179">
        <v>2026</v>
      </c>
    </row>
    <row r="695" spans="3:6" x14ac:dyDescent="0.3">
      <c r="C695" s="180">
        <v>46351</v>
      </c>
      <c r="D695" s="178">
        <f t="shared" si="10"/>
        <v>46351</v>
      </c>
      <c r="E695" s="182" t="s">
        <v>905</v>
      </c>
      <c r="F695" s="179">
        <v>2026</v>
      </c>
    </row>
    <row r="696" spans="3:6" x14ac:dyDescent="0.3">
      <c r="C696" s="180">
        <v>46352</v>
      </c>
      <c r="D696" s="178">
        <f t="shared" si="10"/>
        <v>46352</v>
      </c>
      <c r="E696" s="182" t="s">
        <v>905</v>
      </c>
      <c r="F696" s="179">
        <v>2026</v>
      </c>
    </row>
    <row r="697" spans="3:6" x14ac:dyDescent="0.3">
      <c r="C697" s="180">
        <v>46353</v>
      </c>
      <c r="D697" s="178">
        <f t="shared" si="10"/>
        <v>46353</v>
      </c>
      <c r="E697" s="182" t="s">
        <v>905</v>
      </c>
      <c r="F697" s="179">
        <v>2026</v>
      </c>
    </row>
    <row r="698" spans="3:6" x14ac:dyDescent="0.3">
      <c r="C698" s="180">
        <v>46354</v>
      </c>
      <c r="D698" s="178">
        <f t="shared" si="10"/>
        <v>46354</v>
      </c>
      <c r="E698" s="182" t="s">
        <v>905</v>
      </c>
      <c r="F698" s="179">
        <v>2026</v>
      </c>
    </row>
    <row r="699" spans="3:6" x14ac:dyDescent="0.3">
      <c r="C699" s="180">
        <v>46355</v>
      </c>
      <c r="D699" s="178">
        <f t="shared" si="10"/>
        <v>46355</v>
      </c>
      <c r="E699" s="182" t="s">
        <v>905</v>
      </c>
      <c r="F699" s="179">
        <v>2026</v>
      </c>
    </row>
    <row r="700" spans="3:6" x14ac:dyDescent="0.3">
      <c r="C700" s="180">
        <v>46356</v>
      </c>
      <c r="D700" s="178">
        <f t="shared" si="10"/>
        <v>46356</v>
      </c>
      <c r="E700" s="182" t="s">
        <v>905</v>
      </c>
      <c r="F700" s="179">
        <v>2026</v>
      </c>
    </row>
    <row r="701" spans="3:6" x14ac:dyDescent="0.3">
      <c r="C701" s="180">
        <v>46357</v>
      </c>
      <c r="D701" s="178">
        <f t="shared" si="10"/>
        <v>46357</v>
      </c>
      <c r="E701" s="182" t="s">
        <v>906</v>
      </c>
      <c r="F701" s="179">
        <v>2026</v>
      </c>
    </row>
    <row r="702" spans="3:6" x14ac:dyDescent="0.3">
      <c r="C702" s="180">
        <v>46358</v>
      </c>
      <c r="D702" s="178">
        <f t="shared" si="10"/>
        <v>46358</v>
      </c>
      <c r="E702" s="182" t="s">
        <v>906</v>
      </c>
      <c r="F702" s="179">
        <v>2026</v>
      </c>
    </row>
    <row r="703" spans="3:6" x14ac:dyDescent="0.3">
      <c r="C703" s="180">
        <v>46359</v>
      </c>
      <c r="D703" s="178">
        <f t="shared" si="10"/>
        <v>46359</v>
      </c>
      <c r="E703" s="182" t="s">
        <v>906</v>
      </c>
      <c r="F703" s="179">
        <v>2026</v>
      </c>
    </row>
    <row r="704" spans="3:6" x14ac:dyDescent="0.3">
      <c r="C704" s="180">
        <v>46360</v>
      </c>
      <c r="D704" s="178">
        <f t="shared" si="10"/>
        <v>46360</v>
      </c>
      <c r="E704" s="182" t="s">
        <v>906</v>
      </c>
      <c r="F704" s="179">
        <v>2026</v>
      </c>
    </row>
    <row r="705" spans="3:6" x14ac:dyDescent="0.3">
      <c r="C705" s="180">
        <v>46361</v>
      </c>
      <c r="D705" s="178">
        <f t="shared" si="10"/>
        <v>46361</v>
      </c>
      <c r="E705" s="182" t="s">
        <v>906</v>
      </c>
      <c r="F705" s="179">
        <v>2026</v>
      </c>
    </row>
    <row r="706" spans="3:6" x14ac:dyDescent="0.3">
      <c r="C706" s="180">
        <v>46362</v>
      </c>
      <c r="D706" s="178">
        <f t="shared" si="10"/>
        <v>46362</v>
      </c>
      <c r="E706" s="182" t="s">
        <v>906</v>
      </c>
      <c r="F706" s="179">
        <v>2026</v>
      </c>
    </row>
    <row r="707" spans="3:6" x14ac:dyDescent="0.3">
      <c r="C707" s="180">
        <v>46363</v>
      </c>
      <c r="D707" s="178">
        <f t="shared" ref="D707:D770" si="11">C707</f>
        <v>46363</v>
      </c>
      <c r="E707" s="182" t="s">
        <v>906</v>
      </c>
      <c r="F707" s="179">
        <v>2026</v>
      </c>
    </row>
    <row r="708" spans="3:6" x14ac:dyDescent="0.3">
      <c r="C708" s="180">
        <v>46364</v>
      </c>
      <c r="D708" s="178">
        <f t="shared" si="11"/>
        <v>46364</v>
      </c>
      <c r="E708" s="182" t="s">
        <v>906</v>
      </c>
      <c r="F708" s="179">
        <v>2026</v>
      </c>
    </row>
    <row r="709" spans="3:6" x14ac:dyDescent="0.3">
      <c r="C709" s="180">
        <v>46365</v>
      </c>
      <c r="D709" s="178">
        <f t="shared" si="11"/>
        <v>46365</v>
      </c>
      <c r="E709" s="182" t="s">
        <v>906</v>
      </c>
      <c r="F709" s="179">
        <v>2026</v>
      </c>
    </row>
    <row r="710" spans="3:6" x14ac:dyDescent="0.3">
      <c r="C710" s="180">
        <v>46366</v>
      </c>
      <c r="D710" s="178">
        <f t="shared" si="11"/>
        <v>46366</v>
      </c>
      <c r="E710" s="182" t="s">
        <v>906</v>
      </c>
      <c r="F710" s="179">
        <v>2026</v>
      </c>
    </row>
    <row r="711" spans="3:6" x14ac:dyDescent="0.3">
      <c r="C711" s="180">
        <v>46367</v>
      </c>
      <c r="D711" s="178">
        <f t="shared" si="11"/>
        <v>46367</v>
      </c>
      <c r="E711" s="182" t="s">
        <v>906</v>
      </c>
      <c r="F711" s="179">
        <v>2026</v>
      </c>
    </row>
    <row r="712" spans="3:6" x14ac:dyDescent="0.3">
      <c r="C712" s="180">
        <v>46368</v>
      </c>
      <c r="D712" s="178">
        <f t="shared" si="11"/>
        <v>46368</v>
      </c>
      <c r="E712" s="182" t="s">
        <v>906</v>
      </c>
      <c r="F712" s="179">
        <v>2026</v>
      </c>
    </row>
    <row r="713" spans="3:6" x14ac:dyDescent="0.3">
      <c r="C713" s="180">
        <v>46369</v>
      </c>
      <c r="D713" s="178">
        <f t="shared" si="11"/>
        <v>46369</v>
      </c>
      <c r="E713" s="182" t="s">
        <v>906</v>
      </c>
      <c r="F713" s="179">
        <v>2026</v>
      </c>
    </row>
    <row r="714" spans="3:6" x14ac:dyDescent="0.3">
      <c r="C714" s="180">
        <v>46370</v>
      </c>
      <c r="D714" s="178">
        <f t="shared" si="11"/>
        <v>46370</v>
      </c>
      <c r="E714" s="182" t="s">
        <v>906</v>
      </c>
      <c r="F714" s="179">
        <v>2026</v>
      </c>
    </row>
    <row r="715" spans="3:6" x14ac:dyDescent="0.3">
      <c r="C715" s="180">
        <v>46371</v>
      </c>
      <c r="D715" s="178">
        <f t="shared" si="11"/>
        <v>46371</v>
      </c>
      <c r="E715" s="182" t="s">
        <v>906</v>
      </c>
      <c r="F715" s="179">
        <v>2026</v>
      </c>
    </row>
    <row r="716" spans="3:6" x14ac:dyDescent="0.3">
      <c r="C716" s="180">
        <v>46372</v>
      </c>
      <c r="D716" s="178">
        <f t="shared" si="11"/>
        <v>46372</v>
      </c>
      <c r="E716" s="182" t="s">
        <v>906</v>
      </c>
      <c r="F716" s="179">
        <v>2026</v>
      </c>
    </row>
    <row r="717" spans="3:6" x14ac:dyDescent="0.3">
      <c r="C717" s="180">
        <v>46373</v>
      </c>
      <c r="D717" s="178">
        <f t="shared" si="11"/>
        <v>46373</v>
      </c>
      <c r="E717" s="182" t="s">
        <v>906</v>
      </c>
      <c r="F717" s="179">
        <v>2026</v>
      </c>
    </row>
    <row r="718" spans="3:6" x14ac:dyDescent="0.3">
      <c r="C718" s="180">
        <v>46374</v>
      </c>
      <c r="D718" s="178">
        <f t="shared" si="11"/>
        <v>46374</v>
      </c>
      <c r="E718" s="182" t="s">
        <v>906</v>
      </c>
      <c r="F718" s="179">
        <v>2026</v>
      </c>
    </row>
    <row r="719" spans="3:6" x14ac:dyDescent="0.3">
      <c r="C719" s="180">
        <v>46375</v>
      </c>
      <c r="D719" s="178">
        <f t="shared" si="11"/>
        <v>46375</v>
      </c>
      <c r="E719" s="182" t="s">
        <v>906</v>
      </c>
      <c r="F719" s="179">
        <v>2026</v>
      </c>
    </row>
    <row r="720" spans="3:6" x14ac:dyDescent="0.3">
      <c r="C720" s="180">
        <v>46376</v>
      </c>
      <c r="D720" s="178">
        <f t="shared" si="11"/>
        <v>46376</v>
      </c>
      <c r="E720" s="182" t="s">
        <v>906</v>
      </c>
      <c r="F720" s="179">
        <v>2026</v>
      </c>
    </row>
    <row r="721" spans="3:6" x14ac:dyDescent="0.3">
      <c r="C721" s="180">
        <v>46377</v>
      </c>
      <c r="D721" s="178">
        <f t="shared" si="11"/>
        <v>46377</v>
      </c>
      <c r="E721" s="182" t="s">
        <v>906</v>
      </c>
      <c r="F721" s="179">
        <v>2026</v>
      </c>
    </row>
    <row r="722" spans="3:6" x14ac:dyDescent="0.3">
      <c r="C722" s="180">
        <v>46378</v>
      </c>
      <c r="D722" s="178">
        <f t="shared" si="11"/>
        <v>46378</v>
      </c>
      <c r="E722" s="182" t="s">
        <v>906</v>
      </c>
      <c r="F722" s="179">
        <v>2026</v>
      </c>
    </row>
    <row r="723" spans="3:6" x14ac:dyDescent="0.3">
      <c r="C723" s="180">
        <v>46379</v>
      </c>
      <c r="D723" s="178">
        <f t="shared" si="11"/>
        <v>46379</v>
      </c>
      <c r="E723" s="182" t="s">
        <v>906</v>
      </c>
      <c r="F723" s="179">
        <v>2026</v>
      </c>
    </row>
    <row r="724" spans="3:6" x14ac:dyDescent="0.3">
      <c r="C724" s="180">
        <v>46380</v>
      </c>
      <c r="D724" s="178">
        <f t="shared" si="11"/>
        <v>46380</v>
      </c>
      <c r="E724" s="182" t="s">
        <v>906</v>
      </c>
      <c r="F724" s="179">
        <v>2026</v>
      </c>
    </row>
    <row r="725" spans="3:6" x14ac:dyDescent="0.3">
      <c r="C725" s="180">
        <v>46381</v>
      </c>
      <c r="D725" s="178">
        <f t="shared" si="11"/>
        <v>46381</v>
      </c>
      <c r="E725" s="182" t="s">
        <v>906</v>
      </c>
      <c r="F725" s="179">
        <v>2026</v>
      </c>
    </row>
    <row r="726" spans="3:6" x14ac:dyDescent="0.3">
      <c r="C726" s="180">
        <v>46382</v>
      </c>
      <c r="D726" s="178">
        <f t="shared" si="11"/>
        <v>46382</v>
      </c>
      <c r="E726" s="182" t="s">
        <v>906</v>
      </c>
      <c r="F726" s="179">
        <v>2026</v>
      </c>
    </row>
    <row r="727" spans="3:6" x14ac:dyDescent="0.3">
      <c r="C727" s="180">
        <v>46383</v>
      </c>
      <c r="D727" s="178">
        <f t="shared" si="11"/>
        <v>46383</v>
      </c>
      <c r="E727" s="182" t="s">
        <v>906</v>
      </c>
      <c r="F727" s="179">
        <v>2026</v>
      </c>
    </row>
    <row r="728" spans="3:6" x14ac:dyDescent="0.3">
      <c r="C728" s="180">
        <v>46384</v>
      </c>
      <c r="D728" s="178">
        <f t="shared" si="11"/>
        <v>46384</v>
      </c>
      <c r="E728" s="182" t="s">
        <v>906</v>
      </c>
      <c r="F728" s="179">
        <v>2026</v>
      </c>
    </row>
    <row r="729" spans="3:6" x14ac:dyDescent="0.3">
      <c r="C729" s="180">
        <v>46385</v>
      </c>
      <c r="D729" s="178">
        <f t="shared" si="11"/>
        <v>46385</v>
      </c>
      <c r="E729" s="182" t="s">
        <v>906</v>
      </c>
      <c r="F729" s="179">
        <v>2026</v>
      </c>
    </row>
    <row r="730" spans="3:6" x14ac:dyDescent="0.3">
      <c r="C730" s="180">
        <v>46386</v>
      </c>
      <c r="D730" s="178">
        <f t="shared" si="11"/>
        <v>46386</v>
      </c>
      <c r="E730" s="182" t="s">
        <v>906</v>
      </c>
      <c r="F730" s="179">
        <v>2026</v>
      </c>
    </row>
    <row r="731" spans="3:6" x14ac:dyDescent="0.3">
      <c r="C731" s="180">
        <v>46387</v>
      </c>
      <c r="D731" s="178">
        <f t="shared" si="11"/>
        <v>46387</v>
      </c>
      <c r="E731" s="182" t="s">
        <v>906</v>
      </c>
      <c r="F731" s="179">
        <v>2026</v>
      </c>
    </row>
    <row r="732" spans="3:6" x14ac:dyDescent="0.3">
      <c r="C732" s="180">
        <v>46388</v>
      </c>
      <c r="D732" s="178">
        <f t="shared" si="11"/>
        <v>46388</v>
      </c>
      <c r="E732" s="182" t="s">
        <v>907</v>
      </c>
      <c r="F732" s="179">
        <v>2027</v>
      </c>
    </row>
    <row r="733" spans="3:6" x14ac:dyDescent="0.3">
      <c r="C733" s="180">
        <v>46389</v>
      </c>
      <c r="D733" s="178">
        <f t="shared" si="11"/>
        <v>46389</v>
      </c>
      <c r="E733" s="182" t="s">
        <v>907</v>
      </c>
      <c r="F733" s="179">
        <v>2027</v>
      </c>
    </row>
    <row r="734" spans="3:6" x14ac:dyDescent="0.3">
      <c r="C734" s="180">
        <v>46390</v>
      </c>
      <c r="D734" s="178">
        <f t="shared" si="11"/>
        <v>46390</v>
      </c>
      <c r="E734" s="182" t="s">
        <v>907</v>
      </c>
      <c r="F734" s="179">
        <v>2027</v>
      </c>
    </row>
    <row r="735" spans="3:6" x14ac:dyDescent="0.3">
      <c r="C735" s="180">
        <v>46391</v>
      </c>
      <c r="D735" s="178">
        <f t="shared" si="11"/>
        <v>46391</v>
      </c>
      <c r="E735" s="182" t="s">
        <v>907</v>
      </c>
      <c r="F735" s="179">
        <v>2027</v>
      </c>
    </row>
    <row r="736" spans="3:6" x14ac:dyDescent="0.3">
      <c r="C736" s="180">
        <v>46392</v>
      </c>
      <c r="D736" s="178">
        <f t="shared" si="11"/>
        <v>46392</v>
      </c>
      <c r="E736" s="182" t="s">
        <v>907</v>
      </c>
      <c r="F736" s="179">
        <v>2027</v>
      </c>
    </row>
    <row r="737" spans="3:6" x14ac:dyDescent="0.3">
      <c r="C737" s="180">
        <v>46393</v>
      </c>
      <c r="D737" s="178">
        <f t="shared" si="11"/>
        <v>46393</v>
      </c>
      <c r="E737" s="182" t="s">
        <v>907</v>
      </c>
      <c r="F737" s="179">
        <v>2027</v>
      </c>
    </row>
    <row r="738" spans="3:6" x14ac:dyDescent="0.3">
      <c r="C738" s="180">
        <v>46394</v>
      </c>
      <c r="D738" s="178">
        <f t="shared" si="11"/>
        <v>46394</v>
      </c>
      <c r="E738" s="182" t="s">
        <v>907</v>
      </c>
      <c r="F738" s="179">
        <v>2027</v>
      </c>
    </row>
    <row r="739" spans="3:6" x14ac:dyDescent="0.3">
      <c r="C739" s="180">
        <v>46395</v>
      </c>
      <c r="D739" s="178">
        <f t="shared" si="11"/>
        <v>46395</v>
      </c>
      <c r="E739" s="182" t="s">
        <v>907</v>
      </c>
      <c r="F739" s="179">
        <v>2027</v>
      </c>
    </row>
    <row r="740" spans="3:6" x14ac:dyDescent="0.3">
      <c r="C740" s="180">
        <v>46396</v>
      </c>
      <c r="D740" s="178">
        <f t="shared" si="11"/>
        <v>46396</v>
      </c>
      <c r="E740" s="182" t="s">
        <v>907</v>
      </c>
      <c r="F740" s="179">
        <v>2027</v>
      </c>
    </row>
    <row r="741" spans="3:6" x14ac:dyDescent="0.3">
      <c r="C741" s="180">
        <v>46397</v>
      </c>
      <c r="D741" s="178">
        <f t="shared" si="11"/>
        <v>46397</v>
      </c>
      <c r="E741" s="182" t="s">
        <v>907</v>
      </c>
      <c r="F741" s="179">
        <v>2027</v>
      </c>
    </row>
    <row r="742" spans="3:6" x14ac:dyDescent="0.3">
      <c r="C742" s="180">
        <v>46398</v>
      </c>
      <c r="D742" s="178">
        <f t="shared" si="11"/>
        <v>46398</v>
      </c>
      <c r="E742" s="182" t="s">
        <v>907</v>
      </c>
      <c r="F742" s="179">
        <v>2027</v>
      </c>
    </row>
    <row r="743" spans="3:6" x14ac:dyDescent="0.3">
      <c r="C743" s="180">
        <v>46399</v>
      </c>
      <c r="D743" s="178">
        <f t="shared" si="11"/>
        <v>46399</v>
      </c>
      <c r="E743" s="182" t="s">
        <v>907</v>
      </c>
      <c r="F743" s="179">
        <v>2027</v>
      </c>
    </row>
    <row r="744" spans="3:6" x14ac:dyDescent="0.3">
      <c r="C744" s="180">
        <v>46400</v>
      </c>
      <c r="D744" s="178">
        <f t="shared" si="11"/>
        <v>46400</v>
      </c>
      <c r="E744" s="182" t="s">
        <v>907</v>
      </c>
      <c r="F744" s="179">
        <v>2027</v>
      </c>
    </row>
    <row r="745" spans="3:6" x14ac:dyDescent="0.3">
      <c r="C745" s="180">
        <v>46401</v>
      </c>
      <c r="D745" s="178">
        <f t="shared" si="11"/>
        <v>46401</v>
      </c>
      <c r="E745" s="182" t="s">
        <v>907</v>
      </c>
      <c r="F745" s="179">
        <v>2027</v>
      </c>
    </row>
    <row r="746" spans="3:6" x14ac:dyDescent="0.3">
      <c r="C746" s="180">
        <v>46402</v>
      </c>
      <c r="D746" s="178">
        <f t="shared" si="11"/>
        <v>46402</v>
      </c>
      <c r="E746" s="182" t="s">
        <v>907</v>
      </c>
      <c r="F746" s="179">
        <v>2027</v>
      </c>
    </row>
    <row r="747" spans="3:6" x14ac:dyDescent="0.3">
      <c r="C747" s="180">
        <v>46403</v>
      </c>
      <c r="D747" s="178">
        <f t="shared" si="11"/>
        <v>46403</v>
      </c>
      <c r="E747" s="182" t="s">
        <v>907</v>
      </c>
      <c r="F747" s="179">
        <v>2027</v>
      </c>
    </row>
    <row r="748" spans="3:6" x14ac:dyDescent="0.3">
      <c r="C748" s="180">
        <v>46404</v>
      </c>
      <c r="D748" s="178">
        <f t="shared" si="11"/>
        <v>46404</v>
      </c>
      <c r="E748" s="182" t="s">
        <v>907</v>
      </c>
      <c r="F748" s="179">
        <v>2027</v>
      </c>
    </row>
    <row r="749" spans="3:6" x14ac:dyDescent="0.3">
      <c r="C749" s="180">
        <v>46405</v>
      </c>
      <c r="D749" s="178">
        <f t="shared" si="11"/>
        <v>46405</v>
      </c>
      <c r="E749" s="182" t="s">
        <v>907</v>
      </c>
      <c r="F749" s="179">
        <v>2027</v>
      </c>
    </row>
    <row r="750" spans="3:6" x14ac:dyDescent="0.3">
      <c r="C750" s="180">
        <v>46406</v>
      </c>
      <c r="D750" s="178">
        <f t="shared" si="11"/>
        <v>46406</v>
      </c>
      <c r="E750" s="182" t="s">
        <v>907</v>
      </c>
      <c r="F750" s="179">
        <v>2027</v>
      </c>
    </row>
    <row r="751" spans="3:6" x14ac:dyDescent="0.3">
      <c r="C751" s="180">
        <v>46407</v>
      </c>
      <c r="D751" s="178">
        <f t="shared" si="11"/>
        <v>46407</v>
      </c>
      <c r="E751" s="182" t="s">
        <v>907</v>
      </c>
      <c r="F751" s="179">
        <v>2027</v>
      </c>
    </row>
    <row r="752" spans="3:6" x14ac:dyDescent="0.3">
      <c r="C752" s="180">
        <v>46408</v>
      </c>
      <c r="D752" s="178">
        <f t="shared" si="11"/>
        <v>46408</v>
      </c>
      <c r="E752" s="182" t="s">
        <v>907</v>
      </c>
      <c r="F752" s="179">
        <v>2027</v>
      </c>
    </row>
    <row r="753" spans="3:6" x14ac:dyDescent="0.3">
      <c r="C753" s="180">
        <v>46409</v>
      </c>
      <c r="D753" s="178">
        <f t="shared" si="11"/>
        <v>46409</v>
      </c>
      <c r="E753" s="182" t="s">
        <v>907</v>
      </c>
      <c r="F753" s="179">
        <v>2027</v>
      </c>
    </row>
    <row r="754" spans="3:6" x14ac:dyDescent="0.3">
      <c r="C754" s="180">
        <v>46410</v>
      </c>
      <c r="D754" s="178">
        <f t="shared" si="11"/>
        <v>46410</v>
      </c>
      <c r="E754" s="182" t="s">
        <v>907</v>
      </c>
      <c r="F754" s="179">
        <v>2027</v>
      </c>
    </row>
    <row r="755" spans="3:6" x14ac:dyDescent="0.3">
      <c r="C755" s="180">
        <v>46411</v>
      </c>
      <c r="D755" s="178">
        <f t="shared" si="11"/>
        <v>46411</v>
      </c>
      <c r="E755" s="182" t="s">
        <v>907</v>
      </c>
      <c r="F755" s="179">
        <v>2027</v>
      </c>
    </row>
    <row r="756" spans="3:6" x14ac:dyDescent="0.3">
      <c r="C756" s="180">
        <v>46412</v>
      </c>
      <c r="D756" s="178">
        <f t="shared" si="11"/>
        <v>46412</v>
      </c>
      <c r="E756" s="182" t="s">
        <v>907</v>
      </c>
      <c r="F756" s="179">
        <v>2027</v>
      </c>
    </row>
    <row r="757" spans="3:6" x14ac:dyDescent="0.3">
      <c r="C757" s="180">
        <v>46413</v>
      </c>
      <c r="D757" s="178">
        <f t="shared" si="11"/>
        <v>46413</v>
      </c>
      <c r="E757" s="182" t="s">
        <v>907</v>
      </c>
      <c r="F757" s="179">
        <v>2027</v>
      </c>
    </row>
    <row r="758" spans="3:6" x14ac:dyDescent="0.3">
      <c r="C758" s="180">
        <v>46414</v>
      </c>
      <c r="D758" s="178">
        <f t="shared" si="11"/>
        <v>46414</v>
      </c>
      <c r="E758" s="182" t="s">
        <v>907</v>
      </c>
      <c r="F758" s="179">
        <v>2027</v>
      </c>
    </row>
    <row r="759" spans="3:6" x14ac:dyDescent="0.3">
      <c r="C759" s="180">
        <v>46415</v>
      </c>
      <c r="D759" s="178">
        <f t="shared" si="11"/>
        <v>46415</v>
      </c>
      <c r="E759" s="182" t="s">
        <v>907</v>
      </c>
      <c r="F759" s="179">
        <v>2027</v>
      </c>
    </row>
    <row r="760" spans="3:6" x14ac:dyDescent="0.3">
      <c r="C760" s="180">
        <v>46416</v>
      </c>
      <c r="D760" s="178">
        <f t="shared" si="11"/>
        <v>46416</v>
      </c>
      <c r="E760" s="182" t="s">
        <v>907</v>
      </c>
      <c r="F760" s="179">
        <v>2027</v>
      </c>
    </row>
    <row r="761" spans="3:6" x14ac:dyDescent="0.3">
      <c r="C761" s="180">
        <v>46417</v>
      </c>
      <c r="D761" s="178">
        <f t="shared" si="11"/>
        <v>46417</v>
      </c>
      <c r="E761" s="182" t="s">
        <v>907</v>
      </c>
      <c r="F761" s="179">
        <v>2027</v>
      </c>
    </row>
    <row r="762" spans="3:6" x14ac:dyDescent="0.3">
      <c r="C762" s="180">
        <v>46418</v>
      </c>
      <c r="D762" s="178">
        <f t="shared" si="11"/>
        <v>46418</v>
      </c>
      <c r="E762" s="182" t="s">
        <v>907</v>
      </c>
      <c r="F762" s="179">
        <v>2027</v>
      </c>
    </row>
    <row r="763" spans="3:6" x14ac:dyDescent="0.3">
      <c r="C763" s="180">
        <v>46419</v>
      </c>
      <c r="D763" s="178">
        <f t="shared" si="11"/>
        <v>46419</v>
      </c>
      <c r="E763" s="182" t="s">
        <v>908</v>
      </c>
      <c r="F763" s="179">
        <v>2027</v>
      </c>
    </row>
    <row r="764" spans="3:6" x14ac:dyDescent="0.3">
      <c r="C764" s="180">
        <v>46420</v>
      </c>
      <c r="D764" s="178">
        <f t="shared" si="11"/>
        <v>46420</v>
      </c>
      <c r="E764" s="182" t="s">
        <v>908</v>
      </c>
      <c r="F764" s="179">
        <v>2027</v>
      </c>
    </row>
    <row r="765" spans="3:6" x14ac:dyDescent="0.3">
      <c r="C765" s="180">
        <v>46421</v>
      </c>
      <c r="D765" s="178">
        <f t="shared" si="11"/>
        <v>46421</v>
      </c>
      <c r="E765" s="182" t="s">
        <v>908</v>
      </c>
      <c r="F765" s="179">
        <v>2027</v>
      </c>
    </row>
    <row r="766" spans="3:6" x14ac:dyDescent="0.3">
      <c r="C766" s="180">
        <v>46422</v>
      </c>
      <c r="D766" s="178">
        <f t="shared" si="11"/>
        <v>46422</v>
      </c>
      <c r="E766" s="182" t="s">
        <v>908</v>
      </c>
      <c r="F766" s="179">
        <v>2027</v>
      </c>
    </row>
    <row r="767" spans="3:6" x14ac:dyDescent="0.3">
      <c r="C767" s="180">
        <v>46423</v>
      </c>
      <c r="D767" s="178">
        <f t="shared" si="11"/>
        <v>46423</v>
      </c>
      <c r="E767" s="182" t="s">
        <v>908</v>
      </c>
      <c r="F767" s="179">
        <v>2027</v>
      </c>
    </row>
    <row r="768" spans="3:6" x14ac:dyDescent="0.3">
      <c r="C768" s="180">
        <v>46424</v>
      </c>
      <c r="D768" s="178">
        <f t="shared" si="11"/>
        <v>46424</v>
      </c>
      <c r="E768" s="182" t="s">
        <v>908</v>
      </c>
      <c r="F768" s="179">
        <v>2027</v>
      </c>
    </row>
    <row r="769" spans="3:6" x14ac:dyDescent="0.3">
      <c r="C769" s="180">
        <v>46425</v>
      </c>
      <c r="D769" s="178">
        <f t="shared" si="11"/>
        <v>46425</v>
      </c>
      <c r="E769" s="182" t="s">
        <v>908</v>
      </c>
      <c r="F769" s="179">
        <v>2027</v>
      </c>
    </row>
    <row r="770" spans="3:6" x14ac:dyDescent="0.3">
      <c r="C770" s="180">
        <v>46426</v>
      </c>
      <c r="D770" s="178">
        <f t="shared" si="11"/>
        <v>46426</v>
      </c>
      <c r="E770" s="182" t="s">
        <v>908</v>
      </c>
      <c r="F770" s="179">
        <v>2027</v>
      </c>
    </row>
    <row r="771" spans="3:6" x14ac:dyDescent="0.3">
      <c r="C771" s="180">
        <v>46427</v>
      </c>
      <c r="D771" s="178">
        <f t="shared" ref="D771:D834" si="12">C771</f>
        <v>46427</v>
      </c>
      <c r="E771" s="182" t="s">
        <v>908</v>
      </c>
      <c r="F771" s="179">
        <v>2027</v>
      </c>
    </row>
    <row r="772" spans="3:6" x14ac:dyDescent="0.3">
      <c r="C772" s="180">
        <v>46428</v>
      </c>
      <c r="D772" s="178">
        <f t="shared" si="12"/>
        <v>46428</v>
      </c>
      <c r="E772" s="182" t="s">
        <v>908</v>
      </c>
      <c r="F772" s="179">
        <v>2027</v>
      </c>
    </row>
    <row r="773" spans="3:6" x14ac:dyDescent="0.3">
      <c r="C773" s="180">
        <v>46429</v>
      </c>
      <c r="D773" s="178">
        <f t="shared" si="12"/>
        <v>46429</v>
      </c>
      <c r="E773" s="182" t="s">
        <v>908</v>
      </c>
      <c r="F773" s="179">
        <v>2027</v>
      </c>
    </row>
    <row r="774" spans="3:6" x14ac:dyDescent="0.3">
      <c r="C774" s="180">
        <v>46430</v>
      </c>
      <c r="D774" s="178">
        <f t="shared" si="12"/>
        <v>46430</v>
      </c>
      <c r="E774" s="182" t="s">
        <v>908</v>
      </c>
      <c r="F774" s="179">
        <v>2027</v>
      </c>
    </row>
    <row r="775" spans="3:6" x14ac:dyDescent="0.3">
      <c r="C775" s="180">
        <v>46431</v>
      </c>
      <c r="D775" s="178">
        <f t="shared" si="12"/>
        <v>46431</v>
      </c>
      <c r="E775" s="182" t="s">
        <v>908</v>
      </c>
      <c r="F775" s="179">
        <v>2027</v>
      </c>
    </row>
    <row r="776" spans="3:6" x14ac:dyDescent="0.3">
      <c r="C776" s="180">
        <v>46432</v>
      </c>
      <c r="D776" s="178">
        <f t="shared" si="12"/>
        <v>46432</v>
      </c>
      <c r="E776" s="182" t="s">
        <v>908</v>
      </c>
      <c r="F776" s="179">
        <v>2027</v>
      </c>
    </row>
    <row r="777" spans="3:6" x14ac:dyDescent="0.3">
      <c r="C777" s="180">
        <v>46433</v>
      </c>
      <c r="D777" s="178">
        <f t="shared" si="12"/>
        <v>46433</v>
      </c>
      <c r="E777" s="182" t="s">
        <v>908</v>
      </c>
      <c r="F777" s="179">
        <v>2027</v>
      </c>
    </row>
    <row r="778" spans="3:6" x14ac:dyDescent="0.3">
      <c r="C778" s="180">
        <v>46434</v>
      </c>
      <c r="D778" s="178">
        <f t="shared" si="12"/>
        <v>46434</v>
      </c>
      <c r="E778" s="182" t="s">
        <v>908</v>
      </c>
      <c r="F778" s="179">
        <v>2027</v>
      </c>
    </row>
    <row r="779" spans="3:6" x14ac:dyDescent="0.3">
      <c r="C779" s="180">
        <v>46435</v>
      </c>
      <c r="D779" s="178">
        <f t="shared" si="12"/>
        <v>46435</v>
      </c>
      <c r="E779" s="182" t="s">
        <v>908</v>
      </c>
      <c r="F779" s="179">
        <v>2027</v>
      </c>
    </row>
    <row r="780" spans="3:6" x14ac:dyDescent="0.3">
      <c r="C780" s="180">
        <v>46436</v>
      </c>
      <c r="D780" s="178">
        <f t="shared" si="12"/>
        <v>46436</v>
      </c>
      <c r="E780" s="182" t="s">
        <v>908</v>
      </c>
      <c r="F780" s="179">
        <v>2027</v>
      </c>
    </row>
    <row r="781" spans="3:6" x14ac:dyDescent="0.3">
      <c r="C781" s="180">
        <v>46437</v>
      </c>
      <c r="D781" s="178">
        <f t="shared" si="12"/>
        <v>46437</v>
      </c>
      <c r="E781" s="182" t="s">
        <v>908</v>
      </c>
      <c r="F781" s="179">
        <v>2027</v>
      </c>
    </row>
    <row r="782" spans="3:6" x14ac:dyDescent="0.3">
      <c r="C782" s="180">
        <v>46438</v>
      </c>
      <c r="D782" s="178">
        <f t="shared" si="12"/>
        <v>46438</v>
      </c>
      <c r="E782" s="182" t="s">
        <v>908</v>
      </c>
      <c r="F782" s="179">
        <v>2027</v>
      </c>
    </row>
    <row r="783" spans="3:6" x14ac:dyDescent="0.3">
      <c r="C783" s="180">
        <v>46439</v>
      </c>
      <c r="D783" s="178">
        <f t="shared" si="12"/>
        <v>46439</v>
      </c>
      <c r="E783" s="182" t="s">
        <v>908</v>
      </c>
      <c r="F783" s="179">
        <v>2027</v>
      </c>
    </row>
    <row r="784" spans="3:6" x14ac:dyDescent="0.3">
      <c r="C784" s="180">
        <v>46440</v>
      </c>
      <c r="D784" s="178">
        <f t="shared" si="12"/>
        <v>46440</v>
      </c>
      <c r="E784" s="182" t="s">
        <v>908</v>
      </c>
      <c r="F784" s="179">
        <v>2027</v>
      </c>
    </row>
    <row r="785" spans="3:6" x14ac:dyDescent="0.3">
      <c r="C785" s="180">
        <v>46441</v>
      </c>
      <c r="D785" s="178">
        <f t="shared" si="12"/>
        <v>46441</v>
      </c>
      <c r="E785" s="182" t="s">
        <v>908</v>
      </c>
      <c r="F785" s="179">
        <v>2027</v>
      </c>
    </row>
    <row r="786" spans="3:6" x14ac:dyDescent="0.3">
      <c r="C786" s="180">
        <v>46442</v>
      </c>
      <c r="D786" s="178">
        <f t="shared" si="12"/>
        <v>46442</v>
      </c>
      <c r="E786" s="182" t="s">
        <v>908</v>
      </c>
      <c r="F786" s="179">
        <v>2027</v>
      </c>
    </row>
    <row r="787" spans="3:6" x14ac:dyDescent="0.3">
      <c r="C787" s="180">
        <v>46443</v>
      </c>
      <c r="D787" s="178">
        <f t="shared" si="12"/>
        <v>46443</v>
      </c>
      <c r="E787" s="182" t="s">
        <v>908</v>
      </c>
      <c r="F787" s="179">
        <v>2027</v>
      </c>
    </row>
    <row r="788" spans="3:6" x14ac:dyDescent="0.3">
      <c r="C788" s="180">
        <v>46444</v>
      </c>
      <c r="D788" s="178">
        <f t="shared" si="12"/>
        <v>46444</v>
      </c>
      <c r="E788" s="182" t="s">
        <v>908</v>
      </c>
      <c r="F788" s="179">
        <v>2027</v>
      </c>
    </row>
    <row r="789" spans="3:6" x14ac:dyDescent="0.3">
      <c r="C789" s="180">
        <v>46445</v>
      </c>
      <c r="D789" s="178">
        <f t="shared" si="12"/>
        <v>46445</v>
      </c>
      <c r="E789" s="182" t="s">
        <v>908</v>
      </c>
      <c r="F789" s="179">
        <v>2027</v>
      </c>
    </row>
    <row r="790" spans="3:6" x14ac:dyDescent="0.3">
      <c r="C790" s="180">
        <v>46446</v>
      </c>
      <c r="D790" s="178">
        <f t="shared" si="12"/>
        <v>46446</v>
      </c>
      <c r="E790" s="182" t="s">
        <v>908</v>
      </c>
      <c r="F790" s="179">
        <v>2027</v>
      </c>
    </row>
    <row r="791" spans="3:6" x14ac:dyDescent="0.3">
      <c r="C791" s="180">
        <v>46447</v>
      </c>
      <c r="D791" s="178">
        <f t="shared" si="12"/>
        <v>46447</v>
      </c>
      <c r="E791" s="182" t="s">
        <v>909</v>
      </c>
      <c r="F791" s="179">
        <v>2027</v>
      </c>
    </row>
    <row r="792" spans="3:6" x14ac:dyDescent="0.3">
      <c r="C792" s="180">
        <v>46448</v>
      </c>
      <c r="D792" s="178">
        <f t="shared" si="12"/>
        <v>46448</v>
      </c>
      <c r="E792" s="182" t="s">
        <v>909</v>
      </c>
      <c r="F792" s="179">
        <v>2027</v>
      </c>
    </row>
    <row r="793" spans="3:6" x14ac:dyDescent="0.3">
      <c r="C793" s="180">
        <v>46449</v>
      </c>
      <c r="D793" s="178">
        <f t="shared" si="12"/>
        <v>46449</v>
      </c>
      <c r="E793" s="182" t="s">
        <v>909</v>
      </c>
      <c r="F793" s="179">
        <v>2027</v>
      </c>
    </row>
    <row r="794" spans="3:6" x14ac:dyDescent="0.3">
      <c r="C794" s="180">
        <v>46450</v>
      </c>
      <c r="D794" s="178">
        <f t="shared" si="12"/>
        <v>46450</v>
      </c>
      <c r="E794" s="182" t="s">
        <v>909</v>
      </c>
      <c r="F794" s="179">
        <v>2027</v>
      </c>
    </row>
    <row r="795" spans="3:6" x14ac:dyDescent="0.3">
      <c r="C795" s="180">
        <v>46451</v>
      </c>
      <c r="D795" s="178">
        <f t="shared" si="12"/>
        <v>46451</v>
      </c>
      <c r="E795" s="182" t="s">
        <v>909</v>
      </c>
      <c r="F795" s="179">
        <v>2027</v>
      </c>
    </row>
    <row r="796" spans="3:6" x14ac:dyDescent="0.3">
      <c r="C796" s="180">
        <v>46452</v>
      </c>
      <c r="D796" s="178">
        <f t="shared" si="12"/>
        <v>46452</v>
      </c>
      <c r="E796" s="182" t="s">
        <v>909</v>
      </c>
      <c r="F796" s="179">
        <v>2027</v>
      </c>
    </row>
    <row r="797" spans="3:6" x14ac:dyDescent="0.3">
      <c r="C797" s="180">
        <v>46453</v>
      </c>
      <c r="D797" s="178">
        <f t="shared" si="12"/>
        <v>46453</v>
      </c>
      <c r="E797" s="182" t="s">
        <v>909</v>
      </c>
      <c r="F797" s="179">
        <v>2027</v>
      </c>
    </row>
    <row r="798" spans="3:6" x14ac:dyDescent="0.3">
      <c r="C798" s="180">
        <v>46454</v>
      </c>
      <c r="D798" s="178">
        <f t="shared" si="12"/>
        <v>46454</v>
      </c>
      <c r="E798" s="182" t="s">
        <v>909</v>
      </c>
      <c r="F798" s="179">
        <v>2027</v>
      </c>
    </row>
    <row r="799" spans="3:6" x14ac:dyDescent="0.3">
      <c r="C799" s="180">
        <v>46455</v>
      </c>
      <c r="D799" s="178">
        <f t="shared" si="12"/>
        <v>46455</v>
      </c>
      <c r="E799" s="182" t="s">
        <v>909</v>
      </c>
      <c r="F799" s="179">
        <v>2027</v>
      </c>
    </row>
    <row r="800" spans="3:6" x14ac:dyDescent="0.3">
      <c r="C800" s="180">
        <v>46456</v>
      </c>
      <c r="D800" s="178">
        <f t="shared" si="12"/>
        <v>46456</v>
      </c>
      <c r="E800" s="182" t="s">
        <v>909</v>
      </c>
      <c r="F800" s="179">
        <v>2027</v>
      </c>
    </row>
    <row r="801" spans="3:6" x14ac:dyDescent="0.3">
      <c r="C801" s="180">
        <v>46457</v>
      </c>
      <c r="D801" s="178">
        <f t="shared" si="12"/>
        <v>46457</v>
      </c>
      <c r="E801" s="182" t="s">
        <v>909</v>
      </c>
      <c r="F801" s="179">
        <v>2027</v>
      </c>
    </row>
    <row r="802" spans="3:6" x14ac:dyDescent="0.3">
      <c r="C802" s="180">
        <v>46458</v>
      </c>
      <c r="D802" s="178">
        <f t="shared" si="12"/>
        <v>46458</v>
      </c>
      <c r="E802" s="182" t="s">
        <v>909</v>
      </c>
      <c r="F802" s="179">
        <v>2027</v>
      </c>
    </row>
    <row r="803" spans="3:6" x14ac:dyDescent="0.3">
      <c r="C803" s="180">
        <v>46459</v>
      </c>
      <c r="D803" s="178">
        <f t="shared" si="12"/>
        <v>46459</v>
      </c>
      <c r="E803" s="182" t="s">
        <v>909</v>
      </c>
      <c r="F803" s="179">
        <v>2027</v>
      </c>
    </row>
    <row r="804" spans="3:6" x14ac:dyDescent="0.3">
      <c r="C804" s="180">
        <v>46460</v>
      </c>
      <c r="D804" s="178">
        <f t="shared" si="12"/>
        <v>46460</v>
      </c>
      <c r="E804" s="182" t="s">
        <v>909</v>
      </c>
      <c r="F804" s="179">
        <v>2027</v>
      </c>
    </row>
    <row r="805" spans="3:6" x14ac:dyDescent="0.3">
      <c r="C805" s="180">
        <v>46461</v>
      </c>
      <c r="D805" s="178">
        <f t="shared" si="12"/>
        <v>46461</v>
      </c>
      <c r="E805" s="182" t="s">
        <v>909</v>
      </c>
      <c r="F805" s="179">
        <v>2027</v>
      </c>
    </row>
    <row r="806" spans="3:6" x14ac:dyDescent="0.3">
      <c r="C806" s="180">
        <v>46462</v>
      </c>
      <c r="D806" s="178">
        <f t="shared" si="12"/>
        <v>46462</v>
      </c>
      <c r="E806" s="182" t="s">
        <v>909</v>
      </c>
      <c r="F806" s="179">
        <v>2027</v>
      </c>
    </row>
    <row r="807" spans="3:6" x14ac:dyDescent="0.3">
      <c r="C807" s="180">
        <v>46463</v>
      </c>
      <c r="D807" s="178">
        <f t="shared" si="12"/>
        <v>46463</v>
      </c>
      <c r="E807" s="182" t="s">
        <v>909</v>
      </c>
      <c r="F807" s="179">
        <v>2027</v>
      </c>
    </row>
    <row r="808" spans="3:6" x14ac:dyDescent="0.3">
      <c r="C808" s="180">
        <v>46464</v>
      </c>
      <c r="D808" s="178">
        <f t="shared" si="12"/>
        <v>46464</v>
      </c>
      <c r="E808" s="182" t="s">
        <v>909</v>
      </c>
      <c r="F808" s="179">
        <v>2027</v>
      </c>
    </row>
    <row r="809" spans="3:6" x14ac:dyDescent="0.3">
      <c r="C809" s="180">
        <v>46465</v>
      </c>
      <c r="D809" s="178">
        <f t="shared" si="12"/>
        <v>46465</v>
      </c>
      <c r="E809" s="182" t="s">
        <v>909</v>
      </c>
      <c r="F809" s="179">
        <v>2027</v>
      </c>
    </row>
    <row r="810" spans="3:6" x14ac:dyDescent="0.3">
      <c r="C810" s="180">
        <v>46466</v>
      </c>
      <c r="D810" s="178">
        <f t="shared" si="12"/>
        <v>46466</v>
      </c>
      <c r="E810" s="182" t="s">
        <v>909</v>
      </c>
      <c r="F810" s="179">
        <v>2027</v>
      </c>
    </row>
    <row r="811" spans="3:6" x14ac:dyDescent="0.3">
      <c r="C811" s="180">
        <v>46467</v>
      </c>
      <c r="D811" s="178">
        <f t="shared" si="12"/>
        <v>46467</v>
      </c>
      <c r="E811" s="182" t="s">
        <v>909</v>
      </c>
      <c r="F811" s="179">
        <v>2027</v>
      </c>
    </row>
    <row r="812" spans="3:6" x14ac:dyDescent="0.3">
      <c r="C812" s="180">
        <v>46468</v>
      </c>
      <c r="D812" s="178">
        <f t="shared" si="12"/>
        <v>46468</v>
      </c>
      <c r="E812" s="182" t="s">
        <v>909</v>
      </c>
      <c r="F812" s="179">
        <v>2027</v>
      </c>
    </row>
    <row r="813" spans="3:6" x14ac:dyDescent="0.3">
      <c r="C813" s="180">
        <v>46469</v>
      </c>
      <c r="D813" s="178">
        <f t="shared" si="12"/>
        <v>46469</v>
      </c>
      <c r="E813" s="182" t="s">
        <v>909</v>
      </c>
      <c r="F813" s="179">
        <v>2027</v>
      </c>
    </row>
    <row r="814" spans="3:6" x14ac:dyDescent="0.3">
      <c r="C814" s="180">
        <v>46470</v>
      </c>
      <c r="D814" s="178">
        <f t="shared" si="12"/>
        <v>46470</v>
      </c>
      <c r="E814" s="182" t="s">
        <v>909</v>
      </c>
      <c r="F814" s="179">
        <v>2027</v>
      </c>
    </row>
    <row r="815" spans="3:6" x14ac:dyDescent="0.3">
      <c r="C815" s="180">
        <v>46471</v>
      </c>
      <c r="D815" s="178">
        <f t="shared" si="12"/>
        <v>46471</v>
      </c>
      <c r="E815" s="182" t="s">
        <v>909</v>
      </c>
      <c r="F815" s="179">
        <v>2027</v>
      </c>
    </row>
    <row r="816" spans="3:6" x14ac:dyDescent="0.3">
      <c r="C816" s="180">
        <v>46472</v>
      </c>
      <c r="D816" s="178">
        <f t="shared" si="12"/>
        <v>46472</v>
      </c>
      <c r="E816" s="182" t="s">
        <v>909</v>
      </c>
      <c r="F816" s="179">
        <v>2027</v>
      </c>
    </row>
    <row r="817" spans="3:6" x14ac:dyDescent="0.3">
      <c r="C817" s="180">
        <v>46473</v>
      </c>
      <c r="D817" s="178">
        <f t="shared" si="12"/>
        <v>46473</v>
      </c>
      <c r="E817" s="182" t="s">
        <v>909</v>
      </c>
      <c r="F817" s="179">
        <v>2027</v>
      </c>
    </row>
    <row r="818" spans="3:6" x14ac:dyDescent="0.3">
      <c r="C818" s="180">
        <v>46474</v>
      </c>
      <c r="D818" s="178">
        <f t="shared" si="12"/>
        <v>46474</v>
      </c>
      <c r="E818" s="182" t="s">
        <v>909</v>
      </c>
      <c r="F818" s="179">
        <v>2027</v>
      </c>
    </row>
    <row r="819" spans="3:6" x14ac:dyDescent="0.3">
      <c r="C819" s="180">
        <v>46475</v>
      </c>
      <c r="D819" s="178">
        <f t="shared" si="12"/>
        <v>46475</v>
      </c>
      <c r="E819" s="182" t="s">
        <v>909</v>
      </c>
      <c r="F819" s="179">
        <v>2027</v>
      </c>
    </row>
    <row r="820" spans="3:6" x14ac:dyDescent="0.3">
      <c r="C820" s="180">
        <v>46476</v>
      </c>
      <c r="D820" s="178">
        <f t="shared" si="12"/>
        <v>46476</v>
      </c>
      <c r="E820" s="182" t="s">
        <v>909</v>
      </c>
      <c r="F820" s="179">
        <v>2027</v>
      </c>
    </row>
    <row r="821" spans="3:6" x14ac:dyDescent="0.3">
      <c r="C821" s="180">
        <v>46477</v>
      </c>
      <c r="D821" s="178">
        <f t="shared" si="12"/>
        <v>46477</v>
      </c>
      <c r="E821" s="182" t="s">
        <v>909</v>
      </c>
      <c r="F821" s="179">
        <v>2027</v>
      </c>
    </row>
    <row r="822" spans="3:6" x14ac:dyDescent="0.3">
      <c r="C822" s="180">
        <v>46478</v>
      </c>
      <c r="D822" s="178">
        <f t="shared" si="12"/>
        <v>46478</v>
      </c>
      <c r="E822" s="182" t="s">
        <v>910</v>
      </c>
      <c r="F822" s="179">
        <v>2027</v>
      </c>
    </row>
    <row r="823" spans="3:6" x14ac:dyDescent="0.3">
      <c r="C823" s="180">
        <v>46479</v>
      </c>
      <c r="D823" s="178">
        <f t="shared" si="12"/>
        <v>46479</v>
      </c>
      <c r="E823" s="182" t="s">
        <v>910</v>
      </c>
      <c r="F823" s="179">
        <v>2027</v>
      </c>
    </row>
    <row r="824" spans="3:6" x14ac:dyDescent="0.3">
      <c r="C824" s="180">
        <v>46480</v>
      </c>
      <c r="D824" s="178">
        <f t="shared" si="12"/>
        <v>46480</v>
      </c>
      <c r="E824" s="182" t="s">
        <v>910</v>
      </c>
      <c r="F824" s="179">
        <v>2027</v>
      </c>
    </row>
    <row r="825" spans="3:6" x14ac:dyDescent="0.3">
      <c r="C825" s="180">
        <v>46481</v>
      </c>
      <c r="D825" s="178">
        <f t="shared" si="12"/>
        <v>46481</v>
      </c>
      <c r="E825" s="182" t="s">
        <v>910</v>
      </c>
      <c r="F825" s="179">
        <v>2027</v>
      </c>
    </row>
    <row r="826" spans="3:6" x14ac:dyDescent="0.3">
      <c r="C826" s="180">
        <v>46482</v>
      </c>
      <c r="D826" s="178">
        <f t="shared" si="12"/>
        <v>46482</v>
      </c>
      <c r="E826" s="182" t="s">
        <v>910</v>
      </c>
      <c r="F826" s="179">
        <v>2027</v>
      </c>
    </row>
    <row r="827" spans="3:6" x14ac:dyDescent="0.3">
      <c r="C827" s="180">
        <v>46483</v>
      </c>
      <c r="D827" s="178">
        <f t="shared" si="12"/>
        <v>46483</v>
      </c>
      <c r="E827" s="182" t="s">
        <v>910</v>
      </c>
      <c r="F827" s="179">
        <v>2027</v>
      </c>
    </row>
    <row r="828" spans="3:6" x14ac:dyDescent="0.3">
      <c r="C828" s="180">
        <v>46484</v>
      </c>
      <c r="D828" s="178">
        <f t="shared" si="12"/>
        <v>46484</v>
      </c>
      <c r="E828" s="182" t="s">
        <v>910</v>
      </c>
      <c r="F828" s="179">
        <v>2027</v>
      </c>
    </row>
    <row r="829" spans="3:6" x14ac:dyDescent="0.3">
      <c r="C829" s="180">
        <v>46485</v>
      </c>
      <c r="D829" s="178">
        <f t="shared" si="12"/>
        <v>46485</v>
      </c>
      <c r="E829" s="182" t="s">
        <v>910</v>
      </c>
      <c r="F829" s="179">
        <v>2027</v>
      </c>
    </row>
    <row r="830" spans="3:6" x14ac:dyDescent="0.3">
      <c r="C830" s="180">
        <v>46486</v>
      </c>
      <c r="D830" s="178">
        <f t="shared" si="12"/>
        <v>46486</v>
      </c>
      <c r="E830" s="182" t="s">
        <v>910</v>
      </c>
      <c r="F830" s="179">
        <v>2027</v>
      </c>
    </row>
    <row r="831" spans="3:6" x14ac:dyDescent="0.3">
      <c r="C831" s="180">
        <v>46487</v>
      </c>
      <c r="D831" s="178">
        <f t="shared" si="12"/>
        <v>46487</v>
      </c>
      <c r="E831" s="182" t="s">
        <v>910</v>
      </c>
      <c r="F831" s="179">
        <v>2027</v>
      </c>
    </row>
    <row r="832" spans="3:6" x14ac:dyDescent="0.3">
      <c r="C832" s="180">
        <v>46488</v>
      </c>
      <c r="D832" s="178">
        <f t="shared" si="12"/>
        <v>46488</v>
      </c>
      <c r="E832" s="182" t="s">
        <v>910</v>
      </c>
      <c r="F832" s="179">
        <v>2027</v>
      </c>
    </row>
    <row r="833" spans="3:6" x14ac:dyDescent="0.3">
      <c r="C833" s="180">
        <v>46489</v>
      </c>
      <c r="D833" s="178">
        <f t="shared" si="12"/>
        <v>46489</v>
      </c>
      <c r="E833" s="182" t="s">
        <v>910</v>
      </c>
      <c r="F833" s="179">
        <v>2027</v>
      </c>
    </row>
    <row r="834" spans="3:6" x14ac:dyDescent="0.3">
      <c r="C834" s="180">
        <v>46490</v>
      </c>
      <c r="D834" s="178">
        <f t="shared" si="12"/>
        <v>46490</v>
      </c>
      <c r="E834" s="182" t="s">
        <v>910</v>
      </c>
      <c r="F834" s="179">
        <v>2027</v>
      </c>
    </row>
    <row r="835" spans="3:6" x14ac:dyDescent="0.3">
      <c r="C835" s="180">
        <v>46491</v>
      </c>
      <c r="D835" s="178">
        <f t="shared" ref="D835:D898" si="13">C835</f>
        <v>46491</v>
      </c>
      <c r="E835" s="182" t="s">
        <v>910</v>
      </c>
      <c r="F835" s="179">
        <v>2027</v>
      </c>
    </row>
    <row r="836" spans="3:6" x14ac:dyDescent="0.3">
      <c r="C836" s="180">
        <v>46492</v>
      </c>
      <c r="D836" s="178">
        <f t="shared" si="13"/>
        <v>46492</v>
      </c>
      <c r="E836" s="182" t="s">
        <v>910</v>
      </c>
      <c r="F836" s="179">
        <v>2027</v>
      </c>
    </row>
    <row r="837" spans="3:6" x14ac:dyDescent="0.3">
      <c r="C837" s="180">
        <v>46493</v>
      </c>
      <c r="D837" s="178">
        <f t="shared" si="13"/>
        <v>46493</v>
      </c>
      <c r="E837" s="182" t="s">
        <v>910</v>
      </c>
      <c r="F837" s="179">
        <v>2027</v>
      </c>
    </row>
    <row r="838" spans="3:6" x14ac:dyDescent="0.3">
      <c r="C838" s="180">
        <v>46494</v>
      </c>
      <c r="D838" s="178">
        <f t="shared" si="13"/>
        <v>46494</v>
      </c>
      <c r="E838" s="182" t="s">
        <v>910</v>
      </c>
      <c r="F838" s="179">
        <v>2027</v>
      </c>
    </row>
    <row r="839" spans="3:6" x14ac:dyDescent="0.3">
      <c r="C839" s="180">
        <v>46495</v>
      </c>
      <c r="D839" s="178">
        <f t="shared" si="13"/>
        <v>46495</v>
      </c>
      <c r="E839" s="182" t="s">
        <v>910</v>
      </c>
      <c r="F839" s="179">
        <v>2027</v>
      </c>
    </row>
    <row r="840" spans="3:6" x14ac:dyDescent="0.3">
      <c r="C840" s="180">
        <v>46496</v>
      </c>
      <c r="D840" s="178">
        <f t="shared" si="13"/>
        <v>46496</v>
      </c>
      <c r="E840" s="182" t="s">
        <v>910</v>
      </c>
      <c r="F840" s="179">
        <v>2027</v>
      </c>
    </row>
    <row r="841" spans="3:6" x14ac:dyDescent="0.3">
      <c r="C841" s="180">
        <v>46497</v>
      </c>
      <c r="D841" s="178">
        <f t="shared" si="13"/>
        <v>46497</v>
      </c>
      <c r="E841" s="182" t="s">
        <v>910</v>
      </c>
      <c r="F841" s="179">
        <v>2027</v>
      </c>
    </row>
    <row r="842" spans="3:6" x14ac:dyDescent="0.3">
      <c r="C842" s="180">
        <v>46498</v>
      </c>
      <c r="D842" s="178">
        <f t="shared" si="13"/>
        <v>46498</v>
      </c>
      <c r="E842" s="182" t="s">
        <v>910</v>
      </c>
      <c r="F842" s="179">
        <v>2027</v>
      </c>
    </row>
    <row r="843" spans="3:6" x14ac:dyDescent="0.3">
      <c r="C843" s="180">
        <v>46499</v>
      </c>
      <c r="D843" s="178">
        <f t="shared" si="13"/>
        <v>46499</v>
      </c>
      <c r="E843" s="182" t="s">
        <v>910</v>
      </c>
      <c r="F843" s="179">
        <v>2027</v>
      </c>
    </row>
    <row r="844" spans="3:6" x14ac:dyDescent="0.3">
      <c r="C844" s="180">
        <v>46500</v>
      </c>
      <c r="D844" s="178">
        <f t="shared" si="13"/>
        <v>46500</v>
      </c>
      <c r="E844" s="182" t="s">
        <v>910</v>
      </c>
      <c r="F844" s="179">
        <v>2027</v>
      </c>
    </row>
    <row r="845" spans="3:6" x14ac:dyDescent="0.3">
      <c r="C845" s="180">
        <v>46501</v>
      </c>
      <c r="D845" s="178">
        <f t="shared" si="13"/>
        <v>46501</v>
      </c>
      <c r="E845" s="182" t="s">
        <v>910</v>
      </c>
      <c r="F845" s="179">
        <v>2027</v>
      </c>
    </row>
    <row r="846" spans="3:6" x14ac:dyDescent="0.3">
      <c r="C846" s="180">
        <v>46502</v>
      </c>
      <c r="D846" s="178">
        <f t="shared" si="13"/>
        <v>46502</v>
      </c>
      <c r="E846" s="182" t="s">
        <v>910</v>
      </c>
      <c r="F846" s="179">
        <v>2027</v>
      </c>
    </row>
    <row r="847" spans="3:6" x14ac:dyDescent="0.3">
      <c r="C847" s="180">
        <v>46503</v>
      </c>
      <c r="D847" s="178">
        <f t="shared" si="13"/>
        <v>46503</v>
      </c>
      <c r="E847" s="182" t="s">
        <v>910</v>
      </c>
      <c r="F847" s="179">
        <v>2027</v>
      </c>
    </row>
    <row r="848" spans="3:6" x14ac:dyDescent="0.3">
      <c r="C848" s="180">
        <v>46504</v>
      </c>
      <c r="D848" s="178">
        <f t="shared" si="13"/>
        <v>46504</v>
      </c>
      <c r="E848" s="182" t="s">
        <v>910</v>
      </c>
      <c r="F848" s="179">
        <v>2027</v>
      </c>
    </row>
    <row r="849" spans="3:6" x14ac:dyDescent="0.3">
      <c r="C849" s="180">
        <v>46505</v>
      </c>
      <c r="D849" s="178">
        <f t="shared" si="13"/>
        <v>46505</v>
      </c>
      <c r="E849" s="182" t="s">
        <v>910</v>
      </c>
      <c r="F849" s="179">
        <v>2027</v>
      </c>
    </row>
    <row r="850" spans="3:6" x14ac:dyDescent="0.3">
      <c r="C850" s="180">
        <v>46506</v>
      </c>
      <c r="D850" s="178">
        <f t="shared" si="13"/>
        <v>46506</v>
      </c>
      <c r="E850" s="182" t="s">
        <v>910</v>
      </c>
      <c r="F850" s="179">
        <v>2027</v>
      </c>
    </row>
    <row r="851" spans="3:6" x14ac:dyDescent="0.3">
      <c r="C851" s="180">
        <v>46507</v>
      </c>
      <c r="D851" s="178">
        <f t="shared" si="13"/>
        <v>46507</v>
      </c>
      <c r="E851" s="182" t="s">
        <v>910</v>
      </c>
      <c r="F851" s="179">
        <v>2027</v>
      </c>
    </row>
    <row r="852" spans="3:6" x14ac:dyDescent="0.3">
      <c r="C852" s="180">
        <v>46508</v>
      </c>
      <c r="D852" s="178">
        <f t="shared" si="13"/>
        <v>46508</v>
      </c>
      <c r="E852" s="182" t="s">
        <v>911</v>
      </c>
      <c r="F852" s="179">
        <v>2027</v>
      </c>
    </row>
    <row r="853" spans="3:6" x14ac:dyDescent="0.3">
      <c r="C853" s="180">
        <v>46509</v>
      </c>
      <c r="D853" s="178">
        <f t="shared" si="13"/>
        <v>46509</v>
      </c>
      <c r="E853" s="182" t="s">
        <v>911</v>
      </c>
      <c r="F853" s="179">
        <v>2027</v>
      </c>
    </row>
    <row r="854" spans="3:6" x14ac:dyDescent="0.3">
      <c r="C854" s="180">
        <v>46510</v>
      </c>
      <c r="D854" s="178">
        <f t="shared" si="13"/>
        <v>46510</v>
      </c>
      <c r="E854" s="182" t="s">
        <v>911</v>
      </c>
      <c r="F854" s="179">
        <v>2027</v>
      </c>
    </row>
    <row r="855" spans="3:6" x14ac:dyDescent="0.3">
      <c r="C855" s="180">
        <v>46511</v>
      </c>
      <c r="D855" s="178">
        <f t="shared" si="13"/>
        <v>46511</v>
      </c>
      <c r="E855" s="182" t="s">
        <v>911</v>
      </c>
      <c r="F855" s="179">
        <v>2027</v>
      </c>
    </row>
    <row r="856" spans="3:6" x14ac:dyDescent="0.3">
      <c r="C856" s="180">
        <v>46512</v>
      </c>
      <c r="D856" s="178">
        <f t="shared" si="13"/>
        <v>46512</v>
      </c>
      <c r="E856" s="182" t="s">
        <v>911</v>
      </c>
      <c r="F856" s="179">
        <v>2027</v>
      </c>
    </row>
    <row r="857" spans="3:6" x14ac:dyDescent="0.3">
      <c r="C857" s="180">
        <v>46513</v>
      </c>
      <c r="D857" s="178">
        <f t="shared" si="13"/>
        <v>46513</v>
      </c>
      <c r="E857" s="182" t="s">
        <v>911</v>
      </c>
      <c r="F857" s="179">
        <v>2027</v>
      </c>
    </row>
    <row r="858" spans="3:6" x14ac:dyDescent="0.3">
      <c r="C858" s="180">
        <v>46514</v>
      </c>
      <c r="D858" s="178">
        <f t="shared" si="13"/>
        <v>46514</v>
      </c>
      <c r="E858" s="182" t="s">
        <v>911</v>
      </c>
      <c r="F858" s="179">
        <v>2027</v>
      </c>
    </row>
    <row r="859" spans="3:6" x14ac:dyDescent="0.3">
      <c r="C859" s="180">
        <v>46515</v>
      </c>
      <c r="D859" s="178">
        <f t="shared" si="13"/>
        <v>46515</v>
      </c>
      <c r="E859" s="182" t="s">
        <v>911</v>
      </c>
      <c r="F859" s="179">
        <v>2027</v>
      </c>
    </row>
    <row r="860" spans="3:6" x14ac:dyDescent="0.3">
      <c r="C860" s="180">
        <v>46516</v>
      </c>
      <c r="D860" s="178">
        <f t="shared" si="13"/>
        <v>46516</v>
      </c>
      <c r="E860" s="182" t="s">
        <v>911</v>
      </c>
      <c r="F860" s="179">
        <v>2027</v>
      </c>
    </row>
    <row r="861" spans="3:6" x14ac:dyDescent="0.3">
      <c r="C861" s="180">
        <v>46517</v>
      </c>
      <c r="D861" s="178">
        <f t="shared" si="13"/>
        <v>46517</v>
      </c>
      <c r="E861" s="182" t="s">
        <v>911</v>
      </c>
      <c r="F861" s="179">
        <v>2027</v>
      </c>
    </row>
    <row r="862" spans="3:6" x14ac:dyDescent="0.3">
      <c r="C862" s="180">
        <v>46518</v>
      </c>
      <c r="D862" s="178">
        <f t="shared" si="13"/>
        <v>46518</v>
      </c>
      <c r="E862" s="182" t="s">
        <v>911</v>
      </c>
      <c r="F862" s="179">
        <v>2027</v>
      </c>
    </row>
    <row r="863" spans="3:6" x14ac:dyDescent="0.3">
      <c r="C863" s="180">
        <v>46519</v>
      </c>
      <c r="D863" s="178">
        <f t="shared" si="13"/>
        <v>46519</v>
      </c>
      <c r="E863" s="182" t="s">
        <v>911</v>
      </c>
      <c r="F863" s="179">
        <v>2027</v>
      </c>
    </row>
    <row r="864" spans="3:6" x14ac:dyDescent="0.3">
      <c r="C864" s="180">
        <v>46520</v>
      </c>
      <c r="D864" s="178">
        <f t="shared" si="13"/>
        <v>46520</v>
      </c>
      <c r="E864" s="182" t="s">
        <v>911</v>
      </c>
      <c r="F864" s="179">
        <v>2027</v>
      </c>
    </row>
    <row r="865" spans="3:6" x14ac:dyDescent="0.3">
      <c r="C865" s="180">
        <v>46521</v>
      </c>
      <c r="D865" s="178">
        <f t="shared" si="13"/>
        <v>46521</v>
      </c>
      <c r="E865" s="182" t="s">
        <v>911</v>
      </c>
      <c r="F865" s="179">
        <v>2027</v>
      </c>
    </row>
    <row r="866" spans="3:6" x14ac:dyDescent="0.3">
      <c r="C866" s="180">
        <v>46522</v>
      </c>
      <c r="D866" s="178">
        <f t="shared" si="13"/>
        <v>46522</v>
      </c>
      <c r="E866" s="182" t="s">
        <v>911</v>
      </c>
      <c r="F866" s="179">
        <v>2027</v>
      </c>
    </row>
    <row r="867" spans="3:6" x14ac:dyDescent="0.3">
      <c r="C867" s="180">
        <v>46523</v>
      </c>
      <c r="D867" s="178">
        <f t="shared" si="13"/>
        <v>46523</v>
      </c>
      <c r="E867" s="182" t="s">
        <v>911</v>
      </c>
      <c r="F867" s="179">
        <v>2027</v>
      </c>
    </row>
    <row r="868" spans="3:6" x14ac:dyDescent="0.3">
      <c r="C868" s="180">
        <v>46524</v>
      </c>
      <c r="D868" s="178">
        <f t="shared" si="13"/>
        <v>46524</v>
      </c>
      <c r="E868" s="182" t="s">
        <v>911</v>
      </c>
      <c r="F868" s="179">
        <v>2027</v>
      </c>
    </row>
    <row r="869" spans="3:6" x14ac:dyDescent="0.3">
      <c r="C869" s="180">
        <v>46525</v>
      </c>
      <c r="D869" s="178">
        <f t="shared" si="13"/>
        <v>46525</v>
      </c>
      <c r="E869" s="182" t="s">
        <v>911</v>
      </c>
      <c r="F869" s="179">
        <v>2027</v>
      </c>
    </row>
    <row r="870" spans="3:6" x14ac:dyDescent="0.3">
      <c r="C870" s="180">
        <v>46526</v>
      </c>
      <c r="D870" s="178">
        <f t="shared" si="13"/>
        <v>46526</v>
      </c>
      <c r="E870" s="182" t="s">
        <v>911</v>
      </c>
      <c r="F870" s="179">
        <v>2027</v>
      </c>
    </row>
    <row r="871" spans="3:6" x14ac:dyDescent="0.3">
      <c r="C871" s="180">
        <v>46527</v>
      </c>
      <c r="D871" s="178">
        <f t="shared" si="13"/>
        <v>46527</v>
      </c>
      <c r="E871" s="182" t="s">
        <v>911</v>
      </c>
      <c r="F871" s="179">
        <v>2027</v>
      </c>
    </row>
    <row r="872" spans="3:6" x14ac:dyDescent="0.3">
      <c r="C872" s="180">
        <v>46528</v>
      </c>
      <c r="D872" s="178">
        <f t="shared" si="13"/>
        <v>46528</v>
      </c>
      <c r="E872" s="182" t="s">
        <v>911</v>
      </c>
      <c r="F872" s="179">
        <v>2027</v>
      </c>
    </row>
    <row r="873" spans="3:6" x14ac:dyDescent="0.3">
      <c r="C873" s="180">
        <v>46529</v>
      </c>
      <c r="D873" s="178">
        <f t="shared" si="13"/>
        <v>46529</v>
      </c>
      <c r="E873" s="182" t="s">
        <v>911</v>
      </c>
      <c r="F873" s="179">
        <v>2027</v>
      </c>
    </row>
    <row r="874" spans="3:6" x14ac:dyDescent="0.3">
      <c r="C874" s="180">
        <v>46530</v>
      </c>
      <c r="D874" s="178">
        <f t="shared" si="13"/>
        <v>46530</v>
      </c>
      <c r="E874" s="182" t="s">
        <v>911</v>
      </c>
      <c r="F874" s="179">
        <v>2027</v>
      </c>
    </row>
    <row r="875" spans="3:6" x14ac:dyDescent="0.3">
      <c r="C875" s="180">
        <v>46531</v>
      </c>
      <c r="D875" s="178">
        <f t="shared" si="13"/>
        <v>46531</v>
      </c>
      <c r="E875" s="182" t="s">
        <v>911</v>
      </c>
      <c r="F875" s="179">
        <v>2027</v>
      </c>
    </row>
    <row r="876" spans="3:6" x14ac:dyDescent="0.3">
      <c r="C876" s="180">
        <v>46532</v>
      </c>
      <c r="D876" s="178">
        <f t="shared" si="13"/>
        <v>46532</v>
      </c>
      <c r="E876" s="182" t="s">
        <v>911</v>
      </c>
      <c r="F876" s="179">
        <v>2027</v>
      </c>
    </row>
    <row r="877" spans="3:6" x14ac:dyDescent="0.3">
      <c r="C877" s="180">
        <v>46533</v>
      </c>
      <c r="D877" s="178">
        <f t="shared" si="13"/>
        <v>46533</v>
      </c>
      <c r="E877" s="182" t="s">
        <v>911</v>
      </c>
      <c r="F877" s="179">
        <v>2027</v>
      </c>
    </row>
    <row r="878" spans="3:6" x14ac:dyDescent="0.3">
      <c r="C878" s="180">
        <v>46534</v>
      </c>
      <c r="D878" s="178">
        <f t="shared" si="13"/>
        <v>46534</v>
      </c>
      <c r="E878" s="182" t="s">
        <v>911</v>
      </c>
      <c r="F878" s="179">
        <v>2027</v>
      </c>
    </row>
    <row r="879" spans="3:6" x14ac:dyDescent="0.3">
      <c r="C879" s="180">
        <v>46535</v>
      </c>
      <c r="D879" s="178">
        <f t="shared" si="13"/>
        <v>46535</v>
      </c>
      <c r="E879" s="182" t="s">
        <v>911</v>
      </c>
      <c r="F879" s="179">
        <v>2027</v>
      </c>
    </row>
    <row r="880" spans="3:6" x14ac:dyDescent="0.3">
      <c r="C880" s="180">
        <v>46536</v>
      </c>
      <c r="D880" s="178">
        <f t="shared" si="13"/>
        <v>46536</v>
      </c>
      <c r="E880" s="182" t="s">
        <v>911</v>
      </c>
      <c r="F880" s="179">
        <v>2027</v>
      </c>
    </row>
    <row r="881" spans="3:6" x14ac:dyDescent="0.3">
      <c r="C881" s="180">
        <v>46537</v>
      </c>
      <c r="D881" s="178">
        <f t="shared" si="13"/>
        <v>46537</v>
      </c>
      <c r="E881" s="182" t="s">
        <v>911</v>
      </c>
      <c r="F881" s="179">
        <v>2027</v>
      </c>
    </row>
    <row r="882" spans="3:6" x14ac:dyDescent="0.3">
      <c r="C882" s="180">
        <v>46538</v>
      </c>
      <c r="D882" s="178">
        <f t="shared" si="13"/>
        <v>46538</v>
      </c>
      <c r="E882" s="182" t="s">
        <v>911</v>
      </c>
      <c r="F882" s="179">
        <v>2027</v>
      </c>
    </row>
    <row r="883" spans="3:6" x14ac:dyDescent="0.3">
      <c r="C883" s="180">
        <v>46539</v>
      </c>
      <c r="D883" s="178">
        <f t="shared" si="13"/>
        <v>46539</v>
      </c>
      <c r="E883" s="182" t="s">
        <v>912</v>
      </c>
      <c r="F883" s="179">
        <v>2027</v>
      </c>
    </row>
    <row r="884" spans="3:6" x14ac:dyDescent="0.3">
      <c r="C884" s="180">
        <v>46540</v>
      </c>
      <c r="D884" s="178">
        <f t="shared" si="13"/>
        <v>46540</v>
      </c>
      <c r="E884" s="182" t="s">
        <v>912</v>
      </c>
      <c r="F884" s="179">
        <v>2027</v>
      </c>
    </row>
    <row r="885" spans="3:6" x14ac:dyDescent="0.3">
      <c r="C885" s="180">
        <v>46541</v>
      </c>
      <c r="D885" s="178">
        <f t="shared" si="13"/>
        <v>46541</v>
      </c>
      <c r="E885" s="182" t="s">
        <v>912</v>
      </c>
      <c r="F885" s="179">
        <v>2027</v>
      </c>
    </row>
    <row r="886" spans="3:6" x14ac:dyDescent="0.3">
      <c r="C886" s="180">
        <v>46542</v>
      </c>
      <c r="D886" s="178">
        <f t="shared" si="13"/>
        <v>46542</v>
      </c>
      <c r="E886" s="182" t="s">
        <v>912</v>
      </c>
      <c r="F886" s="179">
        <v>2027</v>
      </c>
    </row>
    <row r="887" spans="3:6" x14ac:dyDescent="0.3">
      <c r="C887" s="180">
        <v>46543</v>
      </c>
      <c r="D887" s="178">
        <f t="shared" si="13"/>
        <v>46543</v>
      </c>
      <c r="E887" s="182" t="s">
        <v>912</v>
      </c>
      <c r="F887" s="179">
        <v>2027</v>
      </c>
    </row>
    <row r="888" spans="3:6" x14ac:dyDescent="0.3">
      <c r="C888" s="180">
        <v>46544</v>
      </c>
      <c r="D888" s="178">
        <f t="shared" si="13"/>
        <v>46544</v>
      </c>
      <c r="E888" s="182" t="s">
        <v>912</v>
      </c>
      <c r="F888" s="179">
        <v>2027</v>
      </c>
    </row>
    <row r="889" spans="3:6" x14ac:dyDescent="0.3">
      <c r="C889" s="180">
        <v>46545</v>
      </c>
      <c r="D889" s="178">
        <f t="shared" si="13"/>
        <v>46545</v>
      </c>
      <c r="E889" s="182" t="s">
        <v>912</v>
      </c>
      <c r="F889" s="179">
        <v>2027</v>
      </c>
    </row>
    <row r="890" spans="3:6" x14ac:dyDescent="0.3">
      <c r="C890" s="180">
        <v>46546</v>
      </c>
      <c r="D890" s="178">
        <f t="shared" si="13"/>
        <v>46546</v>
      </c>
      <c r="E890" s="182" t="s">
        <v>912</v>
      </c>
      <c r="F890" s="179">
        <v>2027</v>
      </c>
    </row>
    <row r="891" spans="3:6" x14ac:dyDescent="0.3">
      <c r="C891" s="180">
        <v>46547</v>
      </c>
      <c r="D891" s="178">
        <f t="shared" si="13"/>
        <v>46547</v>
      </c>
      <c r="E891" s="182" t="s">
        <v>912</v>
      </c>
      <c r="F891" s="179">
        <v>2027</v>
      </c>
    </row>
    <row r="892" spans="3:6" x14ac:dyDescent="0.3">
      <c r="C892" s="180">
        <v>46548</v>
      </c>
      <c r="D892" s="178">
        <f t="shared" si="13"/>
        <v>46548</v>
      </c>
      <c r="E892" s="182" t="s">
        <v>912</v>
      </c>
      <c r="F892" s="179">
        <v>2027</v>
      </c>
    </row>
    <row r="893" spans="3:6" x14ac:dyDescent="0.3">
      <c r="C893" s="180">
        <v>46549</v>
      </c>
      <c r="D893" s="178">
        <f t="shared" si="13"/>
        <v>46549</v>
      </c>
      <c r="E893" s="182" t="s">
        <v>912</v>
      </c>
      <c r="F893" s="179">
        <v>2027</v>
      </c>
    </row>
    <row r="894" spans="3:6" x14ac:dyDescent="0.3">
      <c r="C894" s="180">
        <v>46550</v>
      </c>
      <c r="D894" s="178">
        <f t="shared" si="13"/>
        <v>46550</v>
      </c>
      <c r="E894" s="182" t="s">
        <v>912</v>
      </c>
      <c r="F894" s="179">
        <v>2027</v>
      </c>
    </row>
    <row r="895" spans="3:6" x14ac:dyDescent="0.3">
      <c r="C895" s="180">
        <v>46551</v>
      </c>
      <c r="D895" s="178">
        <f t="shared" si="13"/>
        <v>46551</v>
      </c>
      <c r="E895" s="182" t="s">
        <v>912</v>
      </c>
      <c r="F895" s="179">
        <v>2027</v>
      </c>
    </row>
    <row r="896" spans="3:6" x14ac:dyDescent="0.3">
      <c r="C896" s="180">
        <v>46552</v>
      </c>
      <c r="D896" s="178">
        <f t="shared" si="13"/>
        <v>46552</v>
      </c>
      <c r="E896" s="182" t="s">
        <v>912</v>
      </c>
      <c r="F896" s="179">
        <v>2027</v>
      </c>
    </row>
    <row r="897" spans="3:6" x14ac:dyDescent="0.3">
      <c r="C897" s="180">
        <v>46553</v>
      </c>
      <c r="D897" s="178">
        <f t="shared" si="13"/>
        <v>46553</v>
      </c>
      <c r="E897" s="182" t="s">
        <v>912</v>
      </c>
      <c r="F897" s="179">
        <v>2027</v>
      </c>
    </row>
    <row r="898" spans="3:6" x14ac:dyDescent="0.3">
      <c r="C898" s="180">
        <v>46554</v>
      </c>
      <c r="D898" s="178">
        <f t="shared" si="13"/>
        <v>46554</v>
      </c>
      <c r="E898" s="182" t="s">
        <v>912</v>
      </c>
      <c r="F898" s="179">
        <v>2027</v>
      </c>
    </row>
    <row r="899" spans="3:6" x14ac:dyDescent="0.3">
      <c r="C899" s="180">
        <v>46555</v>
      </c>
      <c r="D899" s="178">
        <f t="shared" ref="D899:D962" si="14">C899</f>
        <v>46555</v>
      </c>
      <c r="E899" s="182" t="s">
        <v>912</v>
      </c>
      <c r="F899" s="179">
        <v>2027</v>
      </c>
    </row>
    <row r="900" spans="3:6" x14ac:dyDescent="0.3">
      <c r="C900" s="180">
        <v>46556</v>
      </c>
      <c r="D900" s="178">
        <f t="shared" si="14"/>
        <v>46556</v>
      </c>
      <c r="E900" s="182" t="s">
        <v>912</v>
      </c>
      <c r="F900" s="179">
        <v>2027</v>
      </c>
    </row>
    <row r="901" spans="3:6" x14ac:dyDescent="0.3">
      <c r="C901" s="180">
        <v>46557</v>
      </c>
      <c r="D901" s="178">
        <f t="shared" si="14"/>
        <v>46557</v>
      </c>
      <c r="E901" s="182" t="s">
        <v>912</v>
      </c>
      <c r="F901" s="179">
        <v>2027</v>
      </c>
    </row>
    <row r="902" spans="3:6" x14ac:dyDescent="0.3">
      <c r="C902" s="180">
        <v>46558</v>
      </c>
      <c r="D902" s="178">
        <f t="shared" si="14"/>
        <v>46558</v>
      </c>
      <c r="E902" s="182" t="s">
        <v>912</v>
      </c>
      <c r="F902" s="179">
        <v>2027</v>
      </c>
    </row>
    <row r="903" spans="3:6" x14ac:dyDescent="0.3">
      <c r="C903" s="180">
        <v>46559</v>
      </c>
      <c r="D903" s="178">
        <f t="shared" si="14"/>
        <v>46559</v>
      </c>
      <c r="E903" s="182" t="s">
        <v>912</v>
      </c>
      <c r="F903" s="179">
        <v>2027</v>
      </c>
    </row>
    <row r="904" spans="3:6" x14ac:dyDescent="0.3">
      <c r="C904" s="180">
        <v>46560</v>
      </c>
      <c r="D904" s="178">
        <f t="shared" si="14"/>
        <v>46560</v>
      </c>
      <c r="E904" s="182" t="s">
        <v>912</v>
      </c>
      <c r="F904" s="179">
        <v>2027</v>
      </c>
    </row>
    <row r="905" spans="3:6" x14ac:dyDescent="0.3">
      <c r="C905" s="180">
        <v>46561</v>
      </c>
      <c r="D905" s="178">
        <f t="shared" si="14"/>
        <v>46561</v>
      </c>
      <c r="E905" s="182" t="s">
        <v>912</v>
      </c>
      <c r="F905" s="179">
        <v>2027</v>
      </c>
    </row>
    <row r="906" spans="3:6" x14ac:dyDescent="0.3">
      <c r="C906" s="180">
        <v>46562</v>
      </c>
      <c r="D906" s="178">
        <f t="shared" si="14"/>
        <v>46562</v>
      </c>
      <c r="E906" s="182" t="s">
        <v>912</v>
      </c>
      <c r="F906" s="179">
        <v>2027</v>
      </c>
    </row>
    <row r="907" spans="3:6" x14ac:dyDescent="0.3">
      <c r="C907" s="180">
        <v>46563</v>
      </c>
      <c r="D907" s="178">
        <f t="shared" si="14"/>
        <v>46563</v>
      </c>
      <c r="E907" s="182" t="s">
        <v>912</v>
      </c>
      <c r="F907" s="179">
        <v>2027</v>
      </c>
    </row>
    <row r="908" spans="3:6" x14ac:dyDescent="0.3">
      <c r="C908" s="180">
        <v>46564</v>
      </c>
      <c r="D908" s="178">
        <f t="shared" si="14"/>
        <v>46564</v>
      </c>
      <c r="E908" s="182" t="s">
        <v>912</v>
      </c>
      <c r="F908" s="179">
        <v>2027</v>
      </c>
    </row>
    <row r="909" spans="3:6" x14ac:dyDescent="0.3">
      <c r="C909" s="180">
        <v>46565</v>
      </c>
      <c r="D909" s="178">
        <f t="shared" si="14"/>
        <v>46565</v>
      </c>
      <c r="E909" s="182" t="s">
        <v>912</v>
      </c>
      <c r="F909" s="179">
        <v>2027</v>
      </c>
    </row>
    <row r="910" spans="3:6" x14ac:dyDescent="0.3">
      <c r="C910" s="180">
        <v>46566</v>
      </c>
      <c r="D910" s="178">
        <f t="shared" si="14"/>
        <v>46566</v>
      </c>
      <c r="E910" s="182" t="s">
        <v>912</v>
      </c>
      <c r="F910" s="179">
        <v>2027</v>
      </c>
    </row>
    <row r="911" spans="3:6" x14ac:dyDescent="0.3">
      <c r="C911" s="180">
        <v>46567</v>
      </c>
      <c r="D911" s="178">
        <f t="shared" si="14"/>
        <v>46567</v>
      </c>
      <c r="E911" s="182" t="s">
        <v>912</v>
      </c>
      <c r="F911" s="179">
        <v>2027</v>
      </c>
    </row>
    <row r="912" spans="3:6" x14ac:dyDescent="0.3">
      <c r="C912" s="180">
        <v>46568</v>
      </c>
      <c r="D912" s="178">
        <f t="shared" si="14"/>
        <v>46568</v>
      </c>
      <c r="E912" s="182" t="s">
        <v>912</v>
      </c>
      <c r="F912" s="179">
        <v>2027</v>
      </c>
    </row>
    <row r="913" spans="3:6" x14ac:dyDescent="0.3">
      <c r="C913" s="180">
        <v>46569</v>
      </c>
      <c r="D913" s="178">
        <f t="shared" si="14"/>
        <v>46569</v>
      </c>
      <c r="E913" s="182" t="s">
        <v>913</v>
      </c>
      <c r="F913" s="179">
        <v>2027</v>
      </c>
    </row>
    <row r="914" spans="3:6" x14ac:dyDescent="0.3">
      <c r="C914" s="180">
        <v>46570</v>
      </c>
      <c r="D914" s="178">
        <f t="shared" si="14"/>
        <v>46570</v>
      </c>
      <c r="E914" s="182" t="s">
        <v>913</v>
      </c>
      <c r="F914" s="179">
        <v>2027</v>
      </c>
    </row>
    <row r="915" spans="3:6" x14ac:dyDescent="0.3">
      <c r="C915" s="180">
        <v>46571</v>
      </c>
      <c r="D915" s="178">
        <f t="shared" si="14"/>
        <v>46571</v>
      </c>
      <c r="E915" s="182" t="s">
        <v>913</v>
      </c>
      <c r="F915" s="179">
        <v>2027</v>
      </c>
    </row>
    <row r="916" spans="3:6" x14ac:dyDescent="0.3">
      <c r="C916" s="180">
        <v>46572</v>
      </c>
      <c r="D916" s="178">
        <f t="shared" si="14"/>
        <v>46572</v>
      </c>
      <c r="E916" s="182" t="s">
        <v>913</v>
      </c>
      <c r="F916" s="179">
        <v>2027</v>
      </c>
    </row>
    <row r="917" spans="3:6" x14ac:dyDescent="0.3">
      <c r="C917" s="180">
        <v>46573</v>
      </c>
      <c r="D917" s="178">
        <f t="shared" si="14"/>
        <v>46573</v>
      </c>
      <c r="E917" s="182" t="s">
        <v>913</v>
      </c>
      <c r="F917" s="179">
        <v>2027</v>
      </c>
    </row>
    <row r="918" spans="3:6" x14ac:dyDescent="0.3">
      <c r="C918" s="180">
        <v>46574</v>
      </c>
      <c r="D918" s="178">
        <f t="shared" si="14"/>
        <v>46574</v>
      </c>
      <c r="E918" s="182" t="s">
        <v>913</v>
      </c>
      <c r="F918" s="179">
        <v>2027</v>
      </c>
    </row>
    <row r="919" spans="3:6" x14ac:dyDescent="0.3">
      <c r="C919" s="180">
        <v>46575</v>
      </c>
      <c r="D919" s="178">
        <f t="shared" si="14"/>
        <v>46575</v>
      </c>
      <c r="E919" s="182" t="s">
        <v>913</v>
      </c>
      <c r="F919" s="179">
        <v>2027</v>
      </c>
    </row>
    <row r="920" spans="3:6" x14ac:dyDescent="0.3">
      <c r="C920" s="180">
        <v>46576</v>
      </c>
      <c r="D920" s="178">
        <f t="shared" si="14"/>
        <v>46576</v>
      </c>
      <c r="E920" s="182" t="s">
        <v>913</v>
      </c>
      <c r="F920" s="179">
        <v>2027</v>
      </c>
    </row>
    <row r="921" spans="3:6" x14ac:dyDescent="0.3">
      <c r="C921" s="180">
        <v>46577</v>
      </c>
      <c r="D921" s="178">
        <f t="shared" si="14"/>
        <v>46577</v>
      </c>
      <c r="E921" s="182" t="s">
        <v>913</v>
      </c>
      <c r="F921" s="179">
        <v>2027</v>
      </c>
    </row>
    <row r="922" spans="3:6" x14ac:dyDescent="0.3">
      <c r="C922" s="180">
        <v>46578</v>
      </c>
      <c r="D922" s="178">
        <f t="shared" si="14"/>
        <v>46578</v>
      </c>
      <c r="E922" s="182" t="s">
        <v>913</v>
      </c>
      <c r="F922" s="179">
        <v>2027</v>
      </c>
    </row>
    <row r="923" spans="3:6" x14ac:dyDescent="0.3">
      <c r="C923" s="180">
        <v>46579</v>
      </c>
      <c r="D923" s="178">
        <f t="shared" si="14"/>
        <v>46579</v>
      </c>
      <c r="E923" s="182" t="s">
        <v>913</v>
      </c>
      <c r="F923" s="179">
        <v>2027</v>
      </c>
    </row>
    <row r="924" spans="3:6" x14ac:dyDescent="0.3">
      <c r="C924" s="180">
        <v>46580</v>
      </c>
      <c r="D924" s="178">
        <f t="shared" si="14"/>
        <v>46580</v>
      </c>
      <c r="E924" s="182" t="s">
        <v>913</v>
      </c>
      <c r="F924" s="179">
        <v>2027</v>
      </c>
    </row>
    <row r="925" spans="3:6" x14ac:dyDescent="0.3">
      <c r="C925" s="180">
        <v>46581</v>
      </c>
      <c r="D925" s="178">
        <f t="shared" si="14"/>
        <v>46581</v>
      </c>
      <c r="E925" s="182" t="s">
        <v>913</v>
      </c>
      <c r="F925" s="179">
        <v>2027</v>
      </c>
    </row>
    <row r="926" spans="3:6" x14ac:dyDescent="0.3">
      <c r="C926" s="180">
        <v>46582</v>
      </c>
      <c r="D926" s="178">
        <f t="shared" si="14"/>
        <v>46582</v>
      </c>
      <c r="E926" s="182" t="s">
        <v>913</v>
      </c>
      <c r="F926" s="179">
        <v>2027</v>
      </c>
    </row>
    <row r="927" spans="3:6" x14ac:dyDescent="0.3">
      <c r="C927" s="180">
        <v>46583</v>
      </c>
      <c r="D927" s="178">
        <f t="shared" si="14"/>
        <v>46583</v>
      </c>
      <c r="E927" s="182" t="s">
        <v>913</v>
      </c>
      <c r="F927" s="179">
        <v>2027</v>
      </c>
    </row>
    <row r="928" spans="3:6" x14ac:dyDescent="0.3">
      <c r="C928" s="180">
        <v>46584</v>
      </c>
      <c r="D928" s="178">
        <f t="shared" si="14"/>
        <v>46584</v>
      </c>
      <c r="E928" s="182" t="s">
        <v>913</v>
      </c>
      <c r="F928" s="179">
        <v>2027</v>
      </c>
    </row>
    <row r="929" spans="3:6" x14ac:dyDescent="0.3">
      <c r="C929" s="180">
        <v>46585</v>
      </c>
      <c r="D929" s="178">
        <f t="shared" si="14"/>
        <v>46585</v>
      </c>
      <c r="E929" s="182" t="s">
        <v>913</v>
      </c>
      <c r="F929" s="179">
        <v>2027</v>
      </c>
    </row>
    <row r="930" spans="3:6" x14ac:dyDescent="0.3">
      <c r="C930" s="180">
        <v>46586</v>
      </c>
      <c r="D930" s="178">
        <f t="shared" si="14"/>
        <v>46586</v>
      </c>
      <c r="E930" s="182" t="s">
        <v>913</v>
      </c>
      <c r="F930" s="179">
        <v>2027</v>
      </c>
    </row>
    <row r="931" spans="3:6" x14ac:dyDescent="0.3">
      <c r="C931" s="180">
        <v>46587</v>
      </c>
      <c r="D931" s="178">
        <f t="shared" si="14"/>
        <v>46587</v>
      </c>
      <c r="E931" s="182" t="s">
        <v>913</v>
      </c>
      <c r="F931" s="179">
        <v>2027</v>
      </c>
    </row>
    <row r="932" spans="3:6" x14ac:dyDescent="0.3">
      <c r="C932" s="180">
        <v>46588</v>
      </c>
      <c r="D932" s="178">
        <f t="shared" si="14"/>
        <v>46588</v>
      </c>
      <c r="E932" s="182" t="s">
        <v>913</v>
      </c>
      <c r="F932" s="179">
        <v>2027</v>
      </c>
    </row>
    <row r="933" spans="3:6" x14ac:dyDescent="0.3">
      <c r="C933" s="180">
        <v>46589</v>
      </c>
      <c r="D933" s="178">
        <f t="shared" si="14"/>
        <v>46589</v>
      </c>
      <c r="E933" s="182" t="s">
        <v>913</v>
      </c>
      <c r="F933" s="179">
        <v>2027</v>
      </c>
    </row>
    <row r="934" spans="3:6" x14ac:dyDescent="0.3">
      <c r="C934" s="180">
        <v>46590</v>
      </c>
      <c r="D934" s="178">
        <f t="shared" si="14"/>
        <v>46590</v>
      </c>
      <c r="E934" s="182" t="s">
        <v>913</v>
      </c>
      <c r="F934" s="179">
        <v>2027</v>
      </c>
    </row>
    <row r="935" spans="3:6" x14ac:dyDescent="0.3">
      <c r="C935" s="180">
        <v>46591</v>
      </c>
      <c r="D935" s="178">
        <f t="shared" si="14"/>
        <v>46591</v>
      </c>
      <c r="E935" s="182" t="s">
        <v>913</v>
      </c>
      <c r="F935" s="179">
        <v>2027</v>
      </c>
    </row>
    <row r="936" spans="3:6" x14ac:dyDescent="0.3">
      <c r="C936" s="180">
        <v>46592</v>
      </c>
      <c r="D936" s="178">
        <f t="shared" si="14"/>
        <v>46592</v>
      </c>
      <c r="E936" s="182" t="s">
        <v>913</v>
      </c>
      <c r="F936" s="179">
        <v>2027</v>
      </c>
    </row>
    <row r="937" spans="3:6" x14ac:dyDescent="0.3">
      <c r="C937" s="180">
        <v>46593</v>
      </c>
      <c r="D937" s="178">
        <f t="shared" si="14"/>
        <v>46593</v>
      </c>
      <c r="E937" s="182" t="s">
        <v>913</v>
      </c>
      <c r="F937" s="179">
        <v>2027</v>
      </c>
    </row>
    <row r="938" spans="3:6" x14ac:dyDescent="0.3">
      <c r="C938" s="180">
        <v>46594</v>
      </c>
      <c r="D938" s="178">
        <f t="shared" si="14"/>
        <v>46594</v>
      </c>
      <c r="E938" s="182" t="s">
        <v>913</v>
      </c>
      <c r="F938" s="179">
        <v>2027</v>
      </c>
    </row>
    <row r="939" spans="3:6" x14ac:dyDescent="0.3">
      <c r="C939" s="180">
        <v>46595</v>
      </c>
      <c r="D939" s="178">
        <f t="shared" si="14"/>
        <v>46595</v>
      </c>
      <c r="E939" s="182" t="s">
        <v>913</v>
      </c>
      <c r="F939" s="179">
        <v>2027</v>
      </c>
    </row>
    <row r="940" spans="3:6" x14ac:dyDescent="0.3">
      <c r="C940" s="180">
        <v>46596</v>
      </c>
      <c r="D940" s="178">
        <f t="shared" si="14"/>
        <v>46596</v>
      </c>
      <c r="E940" s="182" t="s">
        <v>913</v>
      </c>
      <c r="F940" s="179">
        <v>2027</v>
      </c>
    </row>
    <row r="941" spans="3:6" x14ac:dyDescent="0.3">
      <c r="C941" s="180">
        <v>46597</v>
      </c>
      <c r="D941" s="178">
        <f t="shared" si="14"/>
        <v>46597</v>
      </c>
      <c r="E941" s="182" t="s">
        <v>913</v>
      </c>
      <c r="F941" s="179">
        <v>2027</v>
      </c>
    </row>
    <row r="942" spans="3:6" x14ac:dyDescent="0.3">
      <c r="C942" s="180">
        <v>46598</v>
      </c>
      <c r="D942" s="178">
        <f t="shared" si="14"/>
        <v>46598</v>
      </c>
      <c r="E942" s="182" t="s">
        <v>913</v>
      </c>
      <c r="F942" s="179">
        <v>2027</v>
      </c>
    </row>
    <row r="943" spans="3:6" x14ac:dyDescent="0.3">
      <c r="C943" s="180">
        <v>46599</v>
      </c>
      <c r="D943" s="178">
        <f t="shared" si="14"/>
        <v>46599</v>
      </c>
      <c r="E943" s="182" t="s">
        <v>913</v>
      </c>
      <c r="F943" s="179">
        <v>2027</v>
      </c>
    </row>
    <row r="944" spans="3:6" x14ac:dyDescent="0.3">
      <c r="C944" s="180">
        <v>46600</v>
      </c>
      <c r="D944" s="178">
        <f t="shared" si="14"/>
        <v>46600</v>
      </c>
      <c r="E944" s="182" t="s">
        <v>914</v>
      </c>
      <c r="F944" s="179">
        <v>2027</v>
      </c>
    </row>
    <row r="945" spans="3:6" x14ac:dyDescent="0.3">
      <c r="C945" s="180">
        <v>46601</v>
      </c>
      <c r="D945" s="178">
        <f t="shared" si="14"/>
        <v>46601</v>
      </c>
      <c r="E945" s="182" t="s">
        <v>914</v>
      </c>
      <c r="F945" s="179">
        <v>2027</v>
      </c>
    </row>
    <row r="946" spans="3:6" x14ac:dyDescent="0.3">
      <c r="C946" s="180">
        <v>46602</v>
      </c>
      <c r="D946" s="178">
        <f t="shared" si="14"/>
        <v>46602</v>
      </c>
      <c r="E946" s="182" t="s">
        <v>914</v>
      </c>
      <c r="F946" s="179">
        <v>2027</v>
      </c>
    </row>
    <row r="947" spans="3:6" x14ac:dyDescent="0.3">
      <c r="C947" s="180">
        <v>46603</v>
      </c>
      <c r="D947" s="178">
        <f t="shared" si="14"/>
        <v>46603</v>
      </c>
      <c r="E947" s="182" t="s">
        <v>914</v>
      </c>
      <c r="F947" s="179">
        <v>2027</v>
      </c>
    </row>
    <row r="948" spans="3:6" x14ac:dyDescent="0.3">
      <c r="C948" s="180">
        <v>46604</v>
      </c>
      <c r="D948" s="178">
        <f t="shared" si="14"/>
        <v>46604</v>
      </c>
      <c r="E948" s="182" t="s">
        <v>914</v>
      </c>
      <c r="F948" s="179">
        <v>2027</v>
      </c>
    </row>
    <row r="949" spans="3:6" x14ac:dyDescent="0.3">
      <c r="C949" s="180">
        <v>46605</v>
      </c>
      <c r="D949" s="178">
        <f t="shared" si="14"/>
        <v>46605</v>
      </c>
      <c r="E949" s="182" t="s">
        <v>914</v>
      </c>
      <c r="F949" s="179">
        <v>2027</v>
      </c>
    </row>
    <row r="950" spans="3:6" x14ac:dyDescent="0.3">
      <c r="C950" s="180">
        <v>46606</v>
      </c>
      <c r="D950" s="178">
        <f t="shared" si="14"/>
        <v>46606</v>
      </c>
      <c r="E950" s="182" t="s">
        <v>914</v>
      </c>
      <c r="F950" s="179">
        <v>2027</v>
      </c>
    </row>
    <row r="951" spans="3:6" x14ac:dyDescent="0.3">
      <c r="C951" s="180">
        <v>46607</v>
      </c>
      <c r="D951" s="178">
        <f t="shared" si="14"/>
        <v>46607</v>
      </c>
      <c r="E951" s="182" t="s">
        <v>914</v>
      </c>
      <c r="F951" s="179">
        <v>2027</v>
      </c>
    </row>
    <row r="952" spans="3:6" x14ac:dyDescent="0.3">
      <c r="C952" s="180">
        <v>46608</v>
      </c>
      <c r="D952" s="178">
        <f t="shared" si="14"/>
        <v>46608</v>
      </c>
      <c r="E952" s="182" t="s">
        <v>914</v>
      </c>
      <c r="F952" s="179">
        <v>2027</v>
      </c>
    </row>
    <row r="953" spans="3:6" x14ac:dyDescent="0.3">
      <c r="C953" s="180">
        <v>46609</v>
      </c>
      <c r="D953" s="178">
        <f t="shared" si="14"/>
        <v>46609</v>
      </c>
      <c r="E953" s="182" t="s">
        <v>914</v>
      </c>
      <c r="F953" s="179">
        <v>2027</v>
      </c>
    </row>
    <row r="954" spans="3:6" x14ac:dyDescent="0.3">
      <c r="C954" s="180">
        <v>46610</v>
      </c>
      <c r="D954" s="178">
        <f t="shared" si="14"/>
        <v>46610</v>
      </c>
      <c r="E954" s="182" t="s">
        <v>914</v>
      </c>
      <c r="F954" s="179">
        <v>2027</v>
      </c>
    </row>
    <row r="955" spans="3:6" x14ac:dyDescent="0.3">
      <c r="C955" s="180">
        <v>46611</v>
      </c>
      <c r="D955" s="178">
        <f t="shared" si="14"/>
        <v>46611</v>
      </c>
      <c r="E955" s="182" t="s">
        <v>914</v>
      </c>
      <c r="F955" s="179">
        <v>2027</v>
      </c>
    </row>
    <row r="956" spans="3:6" x14ac:dyDescent="0.3">
      <c r="C956" s="180">
        <v>46612</v>
      </c>
      <c r="D956" s="178">
        <f t="shared" si="14"/>
        <v>46612</v>
      </c>
      <c r="E956" s="182" t="s">
        <v>914</v>
      </c>
      <c r="F956" s="179">
        <v>2027</v>
      </c>
    </row>
    <row r="957" spans="3:6" x14ac:dyDescent="0.3">
      <c r="C957" s="180">
        <v>46613</v>
      </c>
      <c r="D957" s="178">
        <f t="shared" si="14"/>
        <v>46613</v>
      </c>
      <c r="E957" s="182" t="s">
        <v>914</v>
      </c>
      <c r="F957" s="179">
        <v>2027</v>
      </c>
    </row>
    <row r="958" spans="3:6" x14ac:dyDescent="0.3">
      <c r="C958" s="180">
        <v>46614</v>
      </c>
      <c r="D958" s="178">
        <f t="shared" si="14"/>
        <v>46614</v>
      </c>
      <c r="E958" s="182" t="s">
        <v>914</v>
      </c>
      <c r="F958" s="179">
        <v>2027</v>
      </c>
    </row>
    <row r="959" spans="3:6" x14ac:dyDescent="0.3">
      <c r="C959" s="180">
        <v>46615</v>
      </c>
      <c r="D959" s="178">
        <f t="shared" si="14"/>
        <v>46615</v>
      </c>
      <c r="E959" s="182" t="s">
        <v>914</v>
      </c>
      <c r="F959" s="179">
        <v>2027</v>
      </c>
    </row>
    <row r="960" spans="3:6" x14ac:dyDescent="0.3">
      <c r="C960" s="180">
        <v>46616</v>
      </c>
      <c r="D960" s="178">
        <f t="shared" si="14"/>
        <v>46616</v>
      </c>
      <c r="E960" s="182" t="s">
        <v>914</v>
      </c>
      <c r="F960" s="179">
        <v>2027</v>
      </c>
    </row>
    <row r="961" spans="3:6" x14ac:dyDescent="0.3">
      <c r="C961" s="180">
        <v>46617</v>
      </c>
      <c r="D961" s="178">
        <f t="shared" si="14"/>
        <v>46617</v>
      </c>
      <c r="E961" s="182" t="s">
        <v>914</v>
      </c>
      <c r="F961" s="179">
        <v>2027</v>
      </c>
    </row>
    <row r="962" spans="3:6" x14ac:dyDescent="0.3">
      <c r="C962" s="180">
        <v>46618</v>
      </c>
      <c r="D962" s="178">
        <f t="shared" si="14"/>
        <v>46618</v>
      </c>
      <c r="E962" s="182" t="s">
        <v>914</v>
      </c>
      <c r="F962" s="179">
        <v>2027</v>
      </c>
    </row>
    <row r="963" spans="3:6" x14ac:dyDescent="0.3">
      <c r="C963" s="180">
        <v>46619</v>
      </c>
      <c r="D963" s="178">
        <f t="shared" ref="D963:D1026" si="15">C963</f>
        <v>46619</v>
      </c>
      <c r="E963" s="182" t="s">
        <v>914</v>
      </c>
      <c r="F963" s="179">
        <v>2027</v>
      </c>
    </row>
    <row r="964" spans="3:6" x14ac:dyDescent="0.3">
      <c r="C964" s="180">
        <v>46620</v>
      </c>
      <c r="D964" s="178">
        <f t="shared" si="15"/>
        <v>46620</v>
      </c>
      <c r="E964" s="182" t="s">
        <v>914</v>
      </c>
      <c r="F964" s="179">
        <v>2027</v>
      </c>
    </row>
    <row r="965" spans="3:6" x14ac:dyDescent="0.3">
      <c r="C965" s="180">
        <v>46621</v>
      </c>
      <c r="D965" s="178">
        <f t="shared" si="15"/>
        <v>46621</v>
      </c>
      <c r="E965" s="182" t="s">
        <v>914</v>
      </c>
      <c r="F965" s="179">
        <v>2027</v>
      </c>
    </row>
    <row r="966" spans="3:6" x14ac:dyDescent="0.3">
      <c r="C966" s="180">
        <v>46622</v>
      </c>
      <c r="D966" s="178">
        <f t="shared" si="15"/>
        <v>46622</v>
      </c>
      <c r="E966" s="182" t="s">
        <v>914</v>
      </c>
      <c r="F966" s="179">
        <v>2027</v>
      </c>
    </row>
    <row r="967" spans="3:6" x14ac:dyDescent="0.3">
      <c r="C967" s="180">
        <v>46623</v>
      </c>
      <c r="D967" s="178">
        <f t="shared" si="15"/>
        <v>46623</v>
      </c>
      <c r="E967" s="182" t="s">
        <v>914</v>
      </c>
      <c r="F967" s="179">
        <v>2027</v>
      </c>
    </row>
    <row r="968" spans="3:6" x14ac:dyDescent="0.3">
      <c r="C968" s="180">
        <v>46624</v>
      </c>
      <c r="D968" s="178">
        <f t="shared" si="15"/>
        <v>46624</v>
      </c>
      <c r="E968" s="182" t="s">
        <v>914</v>
      </c>
      <c r="F968" s="179">
        <v>2027</v>
      </c>
    </row>
    <row r="969" spans="3:6" x14ac:dyDescent="0.3">
      <c r="C969" s="180">
        <v>46625</v>
      </c>
      <c r="D969" s="178">
        <f t="shared" si="15"/>
        <v>46625</v>
      </c>
      <c r="E969" s="182" t="s">
        <v>914</v>
      </c>
      <c r="F969" s="179">
        <v>2027</v>
      </c>
    </row>
    <row r="970" spans="3:6" x14ac:dyDescent="0.3">
      <c r="C970" s="180">
        <v>46626</v>
      </c>
      <c r="D970" s="178">
        <f t="shared" si="15"/>
        <v>46626</v>
      </c>
      <c r="E970" s="182" t="s">
        <v>914</v>
      </c>
      <c r="F970" s="179">
        <v>2027</v>
      </c>
    </row>
    <row r="971" spans="3:6" x14ac:dyDescent="0.3">
      <c r="C971" s="180">
        <v>46627</v>
      </c>
      <c r="D971" s="178">
        <f t="shared" si="15"/>
        <v>46627</v>
      </c>
      <c r="E971" s="182" t="s">
        <v>914</v>
      </c>
      <c r="F971" s="179">
        <v>2027</v>
      </c>
    </row>
    <row r="972" spans="3:6" x14ac:dyDescent="0.3">
      <c r="C972" s="180">
        <v>46628</v>
      </c>
      <c r="D972" s="178">
        <f t="shared" si="15"/>
        <v>46628</v>
      </c>
      <c r="E972" s="182" t="s">
        <v>914</v>
      </c>
      <c r="F972" s="179">
        <v>2027</v>
      </c>
    </row>
    <row r="973" spans="3:6" x14ac:dyDescent="0.3">
      <c r="C973" s="180">
        <v>46629</v>
      </c>
      <c r="D973" s="178">
        <f t="shared" si="15"/>
        <v>46629</v>
      </c>
      <c r="E973" s="182" t="s">
        <v>914</v>
      </c>
      <c r="F973" s="179">
        <v>2027</v>
      </c>
    </row>
    <row r="974" spans="3:6" x14ac:dyDescent="0.3">
      <c r="C974" s="180">
        <v>46630</v>
      </c>
      <c r="D974" s="178">
        <f t="shared" si="15"/>
        <v>46630</v>
      </c>
      <c r="E974" s="182" t="s">
        <v>914</v>
      </c>
      <c r="F974" s="179">
        <v>2027</v>
      </c>
    </row>
    <row r="975" spans="3:6" x14ac:dyDescent="0.3">
      <c r="C975" s="180">
        <v>46631</v>
      </c>
      <c r="D975" s="178">
        <f t="shared" si="15"/>
        <v>46631</v>
      </c>
      <c r="E975" s="182" t="s">
        <v>915</v>
      </c>
      <c r="F975" s="179">
        <v>2027</v>
      </c>
    </row>
    <row r="976" spans="3:6" x14ac:dyDescent="0.3">
      <c r="C976" s="180">
        <v>46632</v>
      </c>
      <c r="D976" s="178">
        <f t="shared" si="15"/>
        <v>46632</v>
      </c>
      <c r="E976" s="182" t="s">
        <v>915</v>
      </c>
      <c r="F976" s="179">
        <v>2027</v>
      </c>
    </row>
    <row r="977" spans="3:6" x14ac:dyDescent="0.3">
      <c r="C977" s="180">
        <v>46633</v>
      </c>
      <c r="D977" s="178">
        <f t="shared" si="15"/>
        <v>46633</v>
      </c>
      <c r="E977" s="182" t="s">
        <v>915</v>
      </c>
      <c r="F977" s="179">
        <v>2027</v>
      </c>
    </row>
    <row r="978" spans="3:6" x14ac:dyDescent="0.3">
      <c r="C978" s="180">
        <v>46634</v>
      </c>
      <c r="D978" s="178">
        <f t="shared" si="15"/>
        <v>46634</v>
      </c>
      <c r="E978" s="182" t="s">
        <v>915</v>
      </c>
      <c r="F978" s="179">
        <v>2027</v>
      </c>
    </row>
    <row r="979" spans="3:6" x14ac:dyDescent="0.3">
      <c r="C979" s="180">
        <v>46635</v>
      </c>
      <c r="D979" s="178">
        <f t="shared" si="15"/>
        <v>46635</v>
      </c>
      <c r="E979" s="182" t="s">
        <v>915</v>
      </c>
      <c r="F979" s="179">
        <v>2027</v>
      </c>
    </row>
    <row r="980" spans="3:6" x14ac:dyDescent="0.3">
      <c r="C980" s="180">
        <v>46636</v>
      </c>
      <c r="D980" s="178">
        <f t="shared" si="15"/>
        <v>46636</v>
      </c>
      <c r="E980" s="182" t="s">
        <v>915</v>
      </c>
      <c r="F980" s="179">
        <v>2027</v>
      </c>
    </row>
    <row r="981" spans="3:6" x14ac:dyDescent="0.3">
      <c r="C981" s="180">
        <v>46637</v>
      </c>
      <c r="D981" s="178">
        <f t="shared" si="15"/>
        <v>46637</v>
      </c>
      <c r="E981" s="182" t="s">
        <v>915</v>
      </c>
      <c r="F981" s="179">
        <v>2027</v>
      </c>
    </row>
    <row r="982" spans="3:6" x14ac:dyDescent="0.3">
      <c r="C982" s="180">
        <v>46638</v>
      </c>
      <c r="D982" s="178">
        <f t="shared" si="15"/>
        <v>46638</v>
      </c>
      <c r="E982" s="182" t="s">
        <v>915</v>
      </c>
      <c r="F982" s="179">
        <v>2027</v>
      </c>
    </row>
    <row r="983" spans="3:6" x14ac:dyDescent="0.3">
      <c r="C983" s="180">
        <v>46639</v>
      </c>
      <c r="D983" s="178">
        <f t="shared" si="15"/>
        <v>46639</v>
      </c>
      <c r="E983" s="182" t="s">
        <v>915</v>
      </c>
      <c r="F983" s="179">
        <v>2027</v>
      </c>
    </row>
    <row r="984" spans="3:6" x14ac:dyDescent="0.3">
      <c r="C984" s="180">
        <v>46640</v>
      </c>
      <c r="D984" s="178">
        <f t="shared" si="15"/>
        <v>46640</v>
      </c>
      <c r="E984" s="182" t="s">
        <v>915</v>
      </c>
      <c r="F984" s="179">
        <v>2027</v>
      </c>
    </row>
    <row r="985" spans="3:6" x14ac:dyDescent="0.3">
      <c r="C985" s="180">
        <v>46641</v>
      </c>
      <c r="D985" s="178">
        <f t="shared" si="15"/>
        <v>46641</v>
      </c>
      <c r="E985" s="182" t="s">
        <v>915</v>
      </c>
      <c r="F985" s="179">
        <v>2027</v>
      </c>
    </row>
    <row r="986" spans="3:6" x14ac:dyDescent="0.3">
      <c r="C986" s="180">
        <v>46642</v>
      </c>
      <c r="D986" s="178">
        <f t="shared" si="15"/>
        <v>46642</v>
      </c>
      <c r="E986" s="182" t="s">
        <v>915</v>
      </c>
      <c r="F986" s="179">
        <v>2027</v>
      </c>
    </row>
    <row r="987" spans="3:6" x14ac:dyDescent="0.3">
      <c r="C987" s="180">
        <v>46643</v>
      </c>
      <c r="D987" s="178">
        <f t="shared" si="15"/>
        <v>46643</v>
      </c>
      <c r="E987" s="182" t="s">
        <v>915</v>
      </c>
      <c r="F987" s="179">
        <v>2027</v>
      </c>
    </row>
    <row r="988" spans="3:6" x14ac:dyDescent="0.3">
      <c r="C988" s="180">
        <v>46644</v>
      </c>
      <c r="D988" s="178">
        <f t="shared" si="15"/>
        <v>46644</v>
      </c>
      <c r="E988" s="182" t="s">
        <v>915</v>
      </c>
      <c r="F988" s="179">
        <v>2027</v>
      </c>
    </row>
    <row r="989" spans="3:6" x14ac:dyDescent="0.3">
      <c r="C989" s="180">
        <v>46645</v>
      </c>
      <c r="D989" s="178">
        <f t="shared" si="15"/>
        <v>46645</v>
      </c>
      <c r="E989" s="182" t="s">
        <v>915</v>
      </c>
      <c r="F989" s="179">
        <v>2027</v>
      </c>
    </row>
    <row r="990" spans="3:6" x14ac:dyDescent="0.3">
      <c r="C990" s="180">
        <v>46646</v>
      </c>
      <c r="D990" s="178">
        <f t="shared" si="15"/>
        <v>46646</v>
      </c>
      <c r="E990" s="182" t="s">
        <v>915</v>
      </c>
      <c r="F990" s="179">
        <v>2027</v>
      </c>
    </row>
    <row r="991" spans="3:6" x14ac:dyDescent="0.3">
      <c r="C991" s="180">
        <v>46647</v>
      </c>
      <c r="D991" s="178">
        <f t="shared" si="15"/>
        <v>46647</v>
      </c>
      <c r="E991" s="182" t="s">
        <v>915</v>
      </c>
      <c r="F991" s="179">
        <v>2027</v>
      </c>
    </row>
    <row r="992" spans="3:6" x14ac:dyDescent="0.3">
      <c r="C992" s="180">
        <v>46648</v>
      </c>
      <c r="D992" s="178">
        <f t="shared" si="15"/>
        <v>46648</v>
      </c>
      <c r="E992" s="182" t="s">
        <v>915</v>
      </c>
      <c r="F992" s="179">
        <v>2027</v>
      </c>
    </row>
    <row r="993" spans="3:6" x14ac:dyDescent="0.3">
      <c r="C993" s="180">
        <v>46649</v>
      </c>
      <c r="D993" s="178">
        <f t="shared" si="15"/>
        <v>46649</v>
      </c>
      <c r="E993" s="182" t="s">
        <v>915</v>
      </c>
      <c r="F993" s="179">
        <v>2027</v>
      </c>
    </row>
    <row r="994" spans="3:6" x14ac:dyDescent="0.3">
      <c r="C994" s="180">
        <v>46650</v>
      </c>
      <c r="D994" s="178">
        <f t="shared" si="15"/>
        <v>46650</v>
      </c>
      <c r="E994" s="182" t="s">
        <v>915</v>
      </c>
      <c r="F994" s="179">
        <v>2027</v>
      </c>
    </row>
    <row r="995" spans="3:6" x14ac:dyDescent="0.3">
      <c r="C995" s="180">
        <v>46651</v>
      </c>
      <c r="D995" s="178">
        <f t="shared" si="15"/>
        <v>46651</v>
      </c>
      <c r="E995" s="182" t="s">
        <v>915</v>
      </c>
      <c r="F995" s="179">
        <v>2027</v>
      </c>
    </row>
    <row r="996" spans="3:6" x14ac:dyDescent="0.3">
      <c r="C996" s="180">
        <v>46652</v>
      </c>
      <c r="D996" s="178">
        <f t="shared" si="15"/>
        <v>46652</v>
      </c>
      <c r="E996" s="182" t="s">
        <v>915</v>
      </c>
      <c r="F996" s="179">
        <v>2027</v>
      </c>
    </row>
    <row r="997" spans="3:6" x14ac:dyDescent="0.3">
      <c r="C997" s="180">
        <v>46653</v>
      </c>
      <c r="D997" s="178">
        <f t="shared" si="15"/>
        <v>46653</v>
      </c>
      <c r="E997" s="182" t="s">
        <v>915</v>
      </c>
      <c r="F997" s="179">
        <v>2027</v>
      </c>
    </row>
    <row r="998" spans="3:6" x14ac:dyDescent="0.3">
      <c r="C998" s="180">
        <v>46654</v>
      </c>
      <c r="D998" s="178">
        <f t="shared" si="15"/>
        <v>46654</v>
      </c>
      <c r="E998" s="182" t="s">
        <v>915</v>
      </c>
      <c r="F998" s="179">
        <v>2027</v>
      </c>
    </row>
    <row r="999" spans="3:6" x14ac:dyDescent="0.3">
      <c r="C999" s="180">
        <v>46655</v>
      </c>
      <c r="D999" s="178">
        <f t="shared" si="15"/>
        <v>46655</v>
      </c>
      <c r="E999" s="182" t="s">
        <v>915</v>
      </c>
      <c r="F999" s="179">
        <v>2027</v>
      </c>
    </row>
    <row r="1000" spans="3:6" x14ac:dyDescent="0.3">
      <c r="C1000" s="180">
        <v>46656</v>
      </c>
      <c r="D1000" s="178">
        <f t="shared" si="15"/>
        <v>46656</v>
      </c>
      <c r="E1000" s="182" t="s">
        <v>915</v>
      </c>
      <c r="F1000" s="179">
        <v>2027</v>
      </c>
    </row>
    <row r="1001" spans="3:6" x14ac:dyDescent="0.3">
      <c r="C1001" s="180">
        <v>46657</v>
      </c>
      <c r="D1001" s="178">
        <f t="shared" si="15"/>
        <v>46657</v>
      </c>
      <c r="E1001" s="182" t="s">
        <v>915</v>
      </c>
      <c r="F1001" s="179">
        <v>2027</v>
      </c>
    </row>
    <row r="1002" spans="3:6" x14ac:dyDescent="0.3">
      <c r="C1002" s="180">
        <v>46658</v>
      </c>
      <c r="D1002" s="178">
        <f t="shared" si="15"/>
        <v>46658</v>
      </c>
      <c r="E1002" s="182" t="s">
        <v>915</v>
      </c>
      <c r="F1002" s="179">
        <v>2027</v>
      </c>
    </row>
    <row r="1003" spans="3:6" x14ac:dyDescent="0.3">
      <c r="C1003" s="180">
        <v>46659</v>
      </c>
      <c r="D1003" s="178">
        <f t="shared" si="15"/>
        <v>46659</v>
      </c>
      <c r="E1003" s="182" t="s">
        <v>915</v>
      </c>
      <c r="F1003" s="179">
        <v>2027</v>
      </c>
    </row>
    <row r="1004" spans="3:6" x14ac:dyDescent="0.3">
      <c r="C1004" s="180">
        <v>46660</v>
      </c>
      <c r="D1004" s="178">
        <f t="shared" si="15"/>
        <v>46660</v>
      </c>
      <c r="E1004" s="182" t="s">
        <v>915</v>
      </c>
      <c r="F1004" s="179">
        <v>2027</v>
      </c>
    </row>
    <row r="1005" spans="3:6" x14ac:dyDescent="0.3">
      <c r="C1005" s="180">
        <v>46661</v>
      </c>
      <c r="D1005" s="178">
        <f t="shared" si="15"/>
        <v>46661</v>
      </c>
      <c r="E1005" s="182" t="s">
        <v>916</v>
      </c>
      <c r="F1005" s="179">
        <v>2027</v>
      </c>
    </row>
    <row r="1006" spans="3:6" x14ac:dyDescent="0.3">
      <c r="C1006" s="180">
        <v>46662</v>
      </c>
      <c r="D1006" s="178">
        <f t="shared" si="15"/>
        <v>46662</v>
      </c>
      <c r="E1006" s="182" t="s">
        <v>916</v>
      </c>
      <c r="F1006" s="179">
        <v>2027</v>
      </c>
    </row>
    <row r="1007" spans="3:6" x14ac:dyDescent="0.3">
      <c r="C1007" s="180">
        <v>46663</v>
      </c>
      <c r="D1007" s="178">
        <f t="shared" si="15"/>
        <v>46663</v>
      </c>
      <c r="E1007" s="182" t="s">
        <v>916</v>
      </c>
      <c r="F1007" s="179">
        <v>2027</v>
      </c>
    </row>
    <row r="1008" spans="3:6" x14ac:dyDescent="0.3">
      <c r="C1008" s="180">
        <v>46664</v>
      </c>
      <c r="D1008" s="178">
        <f t="shared" si="15"/>
        <v>46664</v>
      </c>
      <c r="E1008" s="182" t="s">
        <v>916</v>
      </c>
      <c r="F1008" s="179">
        <v>2027</v>
      </c>
    </row>
    <row r="1009" spans="3:6" x14ac:dyDescent="0.3">
      <c r="C1009" s="180">
        <v>46665</v>
      </c>
      <c r="D1009" s="178">
        <f t="shared" si="15"/>
        <v>46665</v>
      </c>
      <c r="E1009" s="182" t="s">
        <v>916</v>
      </c>
      <c r="F1009" s="179">
        <v>2027</v>
      </c>
    </row>
    <row r="1010" spans="3:6" x14ac:dyDescent="0.3">
      <c r="C1010" s="180">
        <v>46666</v>
      </c>
      <c r="D1010" s="178">
        <f t="shared" si="15"/>
        <v>46666</v>
      </c>
      <c r="E1010" s="182" t="s">
        <v>916</v>
      </c>
      <c r="F1010" s="179">
        <v>2027</v>
      </c>
    </row>
    <row r="1011" spans="3:6" x14ac:dyDescent="0.3">
      <c r="C1011" s="180">
        <v>46667</v>
      </c>
      <c r="D1011" s="178">
        <f t="shared" si="15"/>
        <v>46667</v>
      </c>
      <c r="E1011" s="182" t="s">
        <v>916</v>
      </c>
      <c r="F1011" s="179">
        <v>2027</v>
      </c>
    </row>
    <row r="1012" spans="3:6" x14ac:dyDescent="0.3">
      <c r="C1012" s="180">
        <v>46668</v>
      </c>
      <c r="D1012" s="178">
        <f t="shared" si="15"/>
        <v>46668</v>
      </c>
      <c r="E1012" s="182" t="s">
        <v>916</v>
      </c>
      <c r="F1012" s="179">
        <v>2027</v>
      </c>
    </row>
    <row r="1013" spans="3:6" x14ac:dyDescent="0.3">
      <c r="C1013" s="180">
        <v>46669</v>
      </c>
      <c r="D1013" s="178">
        <f t="shared" si="15"/>
        <v>46669</v>
      </c>
      <c r="E1013" s="182" t="s">
        <v>916</v>
      </c>
      <c r="F1013" s="179">
        <v>2027</v>
      </c>
    </row>
    <row r="1014" spans="3:6" x14ac:dyDescent="0.3">
      <c r="C1014" s="180">
        <v>46670</v>
      </c>
      <c r="D1014" s="178">
        <f t="shared" si="15"/>
        <v>46670</v>
      </c>
      <c r="E1014" s="182" t="s">
        <v>916</v>
      </c>
      <c r="F1014" s="179">
        <v>2027</v>
      </c>
    </row>
    <row r="1015" spans="3:6" x14ac:dyDescent="0.3">
      <c r="C1015" s="180">
        <v>46671</v>
      </c>
      <c r="D1015" s="178">
        <f t="shared" si="15"/>
        <v>46671</v>
      </c>
      <c r="E1015" s="182" t="s">
        <v>916</v>
      </c>
      <c r="F1015" s="179">
        <v>2027</v>
      </c>
    </row>
    <row r="1016" spans="3:6" x14ac:dyDescent="0.3">
      <c r="C1016" s="180">
        <v>46672</v>
      </c>
      <c r="D1016" s="178">
        <f t="shared" si="15"/>
        <v>46672</v>
      </c>
      <c r="E1016" s="182" t="s">
        <v>916</v>
      </c>
      <c r="F1016" s="179">
        <v>2027</v>
      </c>
    </row>
    <row r="1017" spans="3:6" x14ac:dyDescent="0.3">
      <c r="C1017" s="180">
        <v>46673</v>
      </c>
      <c r="D1017" s="178">
        <f t="shared" si="15"/>
        <v>46673</v>
      </c>
      <c r="E1017" s="182" t="s">
        <v>916</v>
      </c>
      <c r="F1017" s="179">
        <v>2027</v>
      </c>
    </row>
    <row r="1018" spans="3:6" x14ac:dyDescent="0.3">
      <c r="C1018" s="180">
        <v>46674</v>
      </c>
      <c r="D1018" s="178">
        <f t="shared" si="15"/>
        <v>46674</v>
      </c>
      <c r="E1018" s="182" t="s">
        <v>916</v>
      </c>
      <c r="F1018" s="179">
        <v>2027</v>
      </c>
    </row>
    <row r="1019" spans="3:6" x14ac:dyDescent="0.3">
      <c r="C1019" s="180">
        <v>46675</v>
      </c>
      <c r="D1019" s="178">
        <f t="shared" si="15"/>
        <v>46675</v>
      </c>
      <c r="E1019" s="182" t="s">
        <v>916</v>
      </c>
      <c r="F1019" s="179">
        <v>2027</v>
      </c>
    </row>
    <row r="1020" spans="3:6" x14ac:dyDescent="0.3">
      <c r="C1020" s="180">
        <v>46676</v>
      </c>
      <c r="D1020" s="178">
        <f t="shared" si="15"/>
        <v>46676</v>
      </c>
      <c r="E1020" s="182" t="s">
        <v>916</v>
      </c>
      <c r="F1020" s="179">
        <v>2027</v>
      </c>
    </row>
    <row r="1021" spans="3:6" x14ac:dyDescent="0.3">
      <c r="C1021" s="180">
        <v>46677</v>
      </c>
      <c r="D1021" s="178">
        <f t="shared" si="15"/>
        <v>46677</v>
      </c>
      <c r="E1021" s="182" t="s">
        <v>916</v>
      </c>
      <c r="F1021" s="179">
        <v>2027</v>
      </c>
    </row>
    <row r="1022" spans="3:6" x14ac:dyDescent="0.3">
      <c r="C1022" s="180">
        <v>46678</v>
      </c>
      <c r="D1022" s="178">
        <f t="shared" si="15"/>
        <v>46678</v>
      </c>
      <c r="E1022" s="182" t="s">
        <v>916</v>
      </c>
      <c r="F1022" s="179">
        <v>2027</v>
      </c>
    </row>
    <row r="1023" spans="3:6" x14ac:dyDescent="0.3">
      <c r="C1023" s="180">
        <v>46679</v>
      </c>
      <c r="D1023" s="178">
        <f t="shared" si="15"/>
        <v>46679</v>
      </c>
      <c r="E1023" s="182" t="s">
        <v>916</v>
      </c>
      <c r="F1023" s="179">
        <v>2027</v>
      </c>
    </row>
    <row r="1024" spans="3:6" x14ac:dyDescent="0.3">
      <c r="C1024" s="180">
        <v>46680</v>
      </c>
      <c r="D1024" s="178">
        <f t="shared" si="15"/>
        <v>46680</v>
      </c>
      <c r="E1024" s="182" t="s">
        <v>916</v>
      </c>
      <c r="F1024" s="179">
        <v>2027</v>
      </c>
    </row>
    <row r="1025" spans="3:6" x14ac:dyDescent="0.3">
      <c r="C1025" s="180">
        <v>46681</v>
      </c>
      <c r="D1025" s="178">
        <f t="shared" si="15"/>
        <v>46681</v>
      </c>
      <c r="E1025" s="182" t="s">
        <v>916</v>
      </c>
      <c r="F1025" s="179">
        <v>2027</v>
      </c>
    </row>
    <row r="1026" spans="3:6" x14ac:dyDescent="0.3">
      <c r="C1026" s="180">
        <v>46682</v>
      </c>
      <c r="D1026" s="178">
        <f t="shared" si="15"/>
        <v>46682</v>
      </c>
      <c r="E1026" s="182" t="s">
        <v>916</v>
      </c>
      <c r="F1026" s="179">
        <v>2027</v>
      </c>
    </row>
    <row r="1027" spans="3:6" x14ac:dyDescent="0.3">
      <c r="C1027" s="180">
        <v>46683</v>
      </c>
      <c r="D1027" s="178">
        <f t="shared" ref="D1027:D1090" si="16">C1027</f>
        <v>46683</v>
      </c>
      <c r="E1027" s="182" t="s">
        <v>916</v>
      </c>
      <c r="F1027" s="179">
        <v>2027</v>
      </c>
    </row>
    <row r="1028" spans="3:6" x14ac:dyDescent="0.3">
      <c r="C1028" s="180">
        <v>46684</v>
      </c>
      <c r="D1028" s="178">
        <f t="shared" si="16"/>
        <v>46684</v>
      </c>
      <c r="E1028" s="182" t="s">
        <v>916</v>
      </c>
      <c r="F1028" s="179">
        <v>2027</v>
      </c>
    </row>
    <row r="1029" spans="3:6" x14ac:dyDescent="0.3">
      <c r="C1029" s="180">
        <v>46685</v>
      </c>
      <c r="D1029" s="178">
        <f t="shared" si="16"/>
        <v>46685</v>
      </c>
      <c r="E1029" s="182" t="s">
        <v>916</v>
      </c>
      <c r="F1029" s="179">
        <v>2027</v>
      </c>
    </row>
    <row r="1030" spans="3:6" x14ac:dyDescent="0.3">
      <c r="C1030" s="180">
        <v>46686</v>
      </c>
      <c r="D1030" s="178">
        <f t="shared" si="16"/>
        <v>46686</v>
      </c>
      <c r="E1030" s="182" t="s">
        <v>916</v>
      </c>
      <c r="F1030" s="179">
        <v>2027</v>
      </c>
    </row>
    <row r="1031" spans="3:6" x14ac:dyDescent="0.3">
      <c r="C1031" s="180">
        <v>46687</v>
      </c>
      <c r="D1031" s="178">
        <f t="shared" si="16"/>
        <v>46687</v>
      </c>
      <c r="E1031" s="182" t="s">
        <v>916</v>
      </c>
      <c r="F1031" s="179">
        <v>2027</v>
      </c>
    </row>
    <row r="1032" spans="3:6" x14ac:dyDescent="0.3">
      <c r="C1032" s="180">
        <v>46688</v>
      </c>
      <c r="D1032" s="178">
        <f t="shared" si="16"/>
        <v>46688</v>
      </c>
      <c r="E1032" s="182" t="s">
        <v>916</v>
      </c>
      <c r="F1032" s="179">
        <v>2027</v>
      </c>
    </row>
    <row r="1033" spans="3:6" x14ac:dyDescent="0.3">
      <c r="C1033" s="180">
        <v>46689</v>
      </c>
      <c r="D1033" s="178">
        <f t="shared" si="16"/>
        <v>46689</v>
      </c>
      <c r="E1033" s="182" t="s">
        <v>916</v>
      </c>
      <c r="F1033" s="179">
        <v>2027</v>
      </c>
    </row>
    <row r="1034" spans="3:6" x14ac:dyDescent="0.3">
      <c r="C1034" s="180">
        <v>46690</v>
      </c>
      <c r="D1034" s="178">
        <f t="shared" si="16"/>
        <v>46690</v>
      </c>
      <c r="E1034" s="182" t="s">
        <v>916</v>
      </c>
      <c r="F1034" s="179">
        <v>2027</v>
      </c>
    </row>
    <row r="1035" spans="3:6" x14ac:dyDescent="0.3">
      <c r="C1035" s="180">
        <v>46691</v>
      </c>
      <c r="D1035" s="178">
        <f t="shared" si="16"/>
        <v>46691</v>
      </c>
      <c r="E1035" s="182" t="s">
        <v>916</v>
      </c>
      <c r="F1035" s="179">
        <v>2027</v>
      </c>
    </row>
    <row r="1036" spans="3:6" x14ac:dyDescent="0.3">
      <c r="C1036" s="180">
        <v>46692</v>
      </c>
      <c r="D1036" s="178">
        <f t="shared" si="16"/>
        <v>46692</v>
      </c>
      <c r="E1036" s="182" t="s">
        <v>917</v>
      </c>
      <c r="F1036" s="179">
        <v>2027</v>
      </c>
    </row>
    <row r="1037" spans="3:6" x14ac:dyDescent="0.3">
      <c r="C1037" s="180">
        <v>46693</v>
      </c>
      <c r="D1037" s="178">
        <f t="shared" si="16"/>
        <v>46693</v>
      </c>
      <c r="E1037" s="182" t="s">
        <v>917</v>
      </c>
      <c r="F1037" s="179">
        <v>2027</v>
      </c>
    </row>
    <row r="1038" spans="3:6" x14ac:dyDescent="0.3">
      <c r="C1038" s="180">
        <v>46694</v>
      </c>
      <c r="D1038" s="178">
        <f t="shared" si="16"/>
        <v>46694</v>
      </c>
      <c r="E1038" s="182" t="s">
        <v>917</v>
      </c>
      <c r="F1038" s="179">
        <v>2027</v>
      </c>
    </row>
    <row r="1039" spans="3:6" x14ac:dyDescent="0.3">
      <c r="C1039" s="180">
        <v>46695</v>
      </c>
      <c r="D1039" s="178">
        <f t="shared" si="16"/>
        <v>46695</v>
      </c>
      <c r="E1039" s="182" t="s">
        <v>917</v>
      </c>
      <c r="F1039" s="179">
        <v>2027</v>
      </c>
    </row>
    <row r="1040" spans="3:6" x14ac:dyDescent="0.3">
      <c r="C1040" s="180">
        <v>46696</v>
      </c>
      <c r="D1040" s="178">
        <f t="shared" si="16"/>
        <v>46696</v>
      </c>
      <c r="E1040" s="182" t="s">
        <v>917</v>
      </c>
      <c r="F1040" s="179">
        <v>2027</v>
      </c>
    </row>
    <row r="1041" spans="3:6" x14ac:dyDescent="0.3">
      <c r="C1041" s="180">
        <v>46697</v>
      </c>
      <c r="D1041" s="178">
        <f t="shared" si="16"/>
        <v>46697</v>
      </c>
      <c r="E1041" s="182" t="s">
        <v>917</v>
      </c>
      <c r="F1041" s="179">
        <v>2027</v>
      </c>
    </row>
    <row r="1042" spans="3:6" x14ac:dyDescent="0.3">
      <c r="C1042" s="180">
        <v>46698</v>
      </c>
      <c r="D1042" s="178">
        <f t="shared" si="16"/>
        <v>46698</v>
      </c>
      <c r="E1042" s="182" t="s">
        <v>917</v>
      </c>
      <c r="F1042" s="179">
        <v>2027</v>
      </c>
    </row>
    <row r="1043" spans="3:6" x14ac:dyDescent="0.3">
      <c r="C1043" s="180">
        <v>46699</v>
      </c>
      <c r="D1043" s="178">
        <f t="shared" si="16"/>
        <v>46699</v>
      </c>
      <c r="E1043" s="182" t="s">
        <v>917</v>
      </c>
      <c r="F1043" s="179">
        <v>2027</v>
      </c>
    </row>
    <row r="1044" spans="3:6" x14ac:dyDescent="0.3">
      <c r="C1044" s="180">
        <v>46700</v>
      </c>
      <c r="D1044" s="178">
        <f t="shared" si="16"/>
        <v>46700</v>
      </c>
      <c r="E1044" s="182" t="s">
        <v>917</v>
      </c>
      <c r="F1044" s="179">
        <v>2027</v>
      </c>
    </row>
    <row r="1045" spans="3:6" x14ac:dyDescent="0.3">
      <c r="C1045" s="180">
        <v>46701</v>
      </c>
      <c r="D1045" s="178">
        <f t="shared" si="16"/>
        <v>46701</v>
      </c>
      <c r="E1045" s="182" t="s">
        <v>917</v>
      </c>
      <c r="F1045" s="179">
        <v>2027</v>
      </c>
    </row>
    <row r="1046" spans="3:6" x14ac:dyDescent="0.3">
      <c r="C1046" s="180">
        <v>46702</v>
      </c>
      <c r="D1046" s="178">
        <f t="shared" si="16"/>
        <v>46702</v>
      </c>
      <c r="E1046" s="182" t="s">
        <v>917</v>
      </c>
      <c r="F1046" s="179">
        <v>2027</v>
      </c>
    </row>
    <row r="1047" spans="3:6" x14ac:dyDescent="0.3">
      <c r="C1047" s="180">
        <v>46703</v>
      </c>
      <c r="D1047" s="178">
        <f t="shared" si="16"/>
        <v>46703</v>
      </c>
      <c r="E1047" s="182" t="s">
        <v>917</v>
      </c>
      <c r="F1047" s="179">
        <v>2027</v>
      </c>
    </row>
    <row r="1048" spans="3:6" x14ac:dyDescent="0.3">
      <c r="C1048" s="180">
        <v>46704</v>
      </c>
      <c r="D1048" s="178">
        <f t="shared" si="16"/>
        <v>46704</v>
      </c>
      <c r="E1048" s="182" t="s">
        <v>917</v>
      </c>
      <c r="F1048" s="179">
        <v>2027</v>
      </c>
    </row>
    <row r="1049" spans="3:6" x14ac:dyDescent="0.3">
      <c r="C1049" s="180">
        <v>46705</v>
      </c>
      <c r="D1049" s="178">
        <f t="shared" si="16"/>
        <v>46705</v>
      </c>
      <c r="E1049" s="182" t="s">
        <v>917</v>
      </c>
      <c r="F1049" s="179">
        <v>2027</v>
      </c>
    </row>
    <row r="1050" spans="3:6" x14ac:dyDescent="0.3">
      <c r="C1050" s="180">
        <v>46706</v>
      </c>
      <c r="D1050" s="178">
        <f t="shared" si="16"/>
        <v>46706</v>
      </c>
      <c r="E1050" s="182" t="s">
        <v>917</v>
      </c>
      <c r="F1050" s="179">
        <v>2027</v>
      </c>
    </row>
    <row r="1051" spans="3:6" x14ac:dyDescent="0.3">
      <c r="C1051" s="180">
        <v>46707</v>
      </c>
      <c r="D1051" s="178">
        <f t="shared" si="16"/>
        <v>46707</v>
      </c>
      <c r="E1051" s="182" t="s">
        <v>917</v>
      </c>
      <c r="F1051" s="179">
        <v>2027</v>
      </c>
    </row>
    <row r="1052" spans="3:6" x14ac:dyDescent="0.3">
      <c r="C1052" s="180">
        <v>46708</v>
      </c>
      <c r="D1052" s="178">
        <f t="shared" si="16"/>
        <v>46708</v>
      </c>
      <c r="E1052" s="182" t="s">
        <v>917</v>
      </c>
      <c r="F1052" s="179">
        <v>2027</v>
      </c>
    </row>
    <row r="1053" spans="3:6" x14ac:dyDescent="0.3">
      <c r="C1053" s="180">
        <v>46709</v>
      </c>
      <c r="D1053" s="178">
        <f t="shared" si="16"/>
        <v>46709</v>
      </c>
      <c r="E1053" s="182" t="s">
        <v>917</v>
      </c>
      <c r="F1053" s="179">
        <v>2027</v>
      </c>
    </row>
    <row r="1054" spans="3:6" x14ac:dyDescent="0.3">
      <c r="C1054" s="180">
        <v>46710</v>
      </c>
      <c r="D1054" s="178">
        <f t="shared" si="16"/>
        <v>46710</v>
      </c>
      <c r="E1054" s="182" t="s">
        <v>917</v>
      </c>
      <c r="F1054" s="179">
        <v>2027</v>
      </c>
    </row>
    <row r="1055" spans="3:6" x14ac:dyDescent="0.3">
      <c r="C1055" s="180">
        <v>46711</v>
      </c>
      <c r="D1055" s="178">
        <f t="shared" si="16"/>
        <v>46711</v>
      </c>
      <c r="E1055" s="182" t="s">
        <v>917</v>
      </c>
      <c r="F1055" s="179">
        <v>2027</v>
      </c>
    </row>
    <row r="1056" spans="3:6" x14ac:dyDescent="0.3">
      <c r="C1056" s="180">
        <v>46712</v>
      </c>
      <c r="D1056" s="178">
        <f t="shared" si="16"/>
        <v>46712</v>
      </c>
      <c r="E1056" s="182" t="s">
        <v>917</v>
      </c>
      <c r="F1056" s="179">
        <v>2027</v>
      </c>
    </row>
    <row r="1057" spans="3:6" x14ac:dyDescent="0.3">
      <c r="C1057" s="180">
        <v>46713</v>
      </c>
      <c r="D1057" s="178">
        <f t="shared" si="16"/>
        <v>46713</v>
      </c>
      <c r="E1057" s="182" t="s">
        <v>917</v>
      </c>
      <c r="F1057" s="179">
        <v>2027</v>
      </c>
    </row>
    <row r="1058" spans="3:6" x14ac:dyDescent="0.3">
      <c r="C1058" s="180">
        <v>46714</v>
      </c>
      <c r="D1058" s="178">
        <f t="shared" si="16"/>
        <v>46714</v>
      </c>
      <c r="E1058" s="182" t="s">
        <v>917</v>
      </c>
      <c r="F1058" s="179">
        <v>2027</v>
      </c>
    </row>
    <row r="1059" spans="3:6" x14ac:dyDescent="0.3">
      <c r="C1059" s="180">
        <v>46715</v>
      </c>
      <c r="D1059" s="178">
        <f t="shared" si="16"/>
        <v>46715</v>
      </c>
      <c r="E1059" s="182" t="s">
        <v>917</v>
      </c>
      <c r="F1059" s="179">
        <v>2027</v>
      </c>
    </row>
    <row r="1060" spans="3:6" x14ac:dyDescent="0.3">
      <c r="C1060" s="180">
        <v>46716</v>
      </c>
      <c r="D1060" s="178">
        <f t="shared" si="16"/>
        <v>46716</v>
      </c>
      <c r="E1060" s="182" t="s">
        <v>917</v>
      </c>
      <c r="F1060" s="179">
        <v>2027</v>
      </c>
    </row>
    <row r="1061" spans="3:6" x14ac:dyDescent="0.3">
      <c r="C1061" s="180">
        <v>46717</v>
      </c>
      <c r="D1061" s="178">
        <f t="shared" si="16"/>
        <v>46717</v>
      </c>
      <c r="E1061" s="182" t="s">
        <v>917</v>
      </c>
      <c r="F1061" s="179">
        <v>2027</v>
      </c>
    </row>
    <row r="1062" spans="3:6" x14ac:dyDescent="0.3">
      <c r="C1062" s="180">
        <v>46718</v>
      </c>
      <c r="D1062" s="178">
        <f t="shared" si="16"/>
        <v>46718</v>
      </c>
      <c r="E1062" s="182" t="s">
        <v>917</v>
      </c>
      <c r="F1062" s="179">
        <v>2027</v>
      </c>
    </row>
    <row r="1063" spans="3:6" x14ac:dyDescent="0.3">
      <c r="C1063" s="180">
        <v>46719</v>
      </c>
      <c r="D1063" s="178">
        <f t="shared" si="16"/>
        <v>46719</v>
      </c>
      <c r="E1063" s="182" t="s">
        <v>917</v>
      </c>
      <c r="F1063" s="179">
        <v>2027</v>
      </c>
    </row>
    <row r="1064" spans="3:6" x14ac:dyDescent="0.3">
      <c r="C1064" s="180">
        <v>46720</v>
      </c>
      <c r="D1064" s="178">
        <f t="shared" si="16"/>
        <v>46720</v>
      </c>
      <c r="E1064" s="182" t="s">
        <v>917</v>
      </c>
      <c r="F1064" s="179">
        <v>2027</v>
      </c>
    </row>
    <row r="1065" spans="3:6" x14ac:dyDescent="0.3">
      <c r="C1065" s="180">
        <v>46721</v>
      </c>
      <c r="D1065" s="178">
        <f t="shared" si="16"/>
        <v>46721</v>
      </c>
      <c r="E1065" s="182" t="s">
        <v>917</v>
      </c>
      <c r="F1065" s="179">
        <v>2027</v>
      </c>
    </row>
    <row r="1066" spans="3:6" x14ac:dyDescent="0.3">
      <c r="C1066" s="180">
        <v>46722</v>
      </c>
      <c r="D1066" s="178">
        <f t="shared" si="16"/>
        <v>46722</v>
      </c>
      <c r="E1066" s="182" t="s">
        <v>918</v>
      </c>
      <c r="F1066" s="179">
        <v>2027</v>
      </c>
    </row>
    <row r="1067" spans="3:6" x14ac:dyDescent="0.3">
      <c r="C1067" s="180">
        <v>46723</v>
      </c>
      <c r="D1067" s="178">
        <f t="shared" si="16"/>
        <v>46723</v>
      </c>
      <c r="E1067" s="182" t="s">
        <v>918</v>
      </c>
      <c r="F1067" s="179">
        <v>2027</v>
      </c>
    </row>
    <row r="1068" spans="3:6" x14ac:dyDescent="0.3">
      <c r="C1068" s="180">
        <v>46724</v>
      </c>
      <c r="D1068" s="178">
        <f t="shared" si="16"/>
        <v>46724</v>
      </c>
      <c r="E1068" s="182" t="s">
        <v>918</v>
      </c>
      <c r="F1068" s="179">
        <v>2027</v>
      </c>
    </row>
    <row r="1069" spans="3:6" x14ac:dyDescent="0.3">
      <c r="C1069" s="180">
        <v>46725</v>
      </c>
      <c r="D1069" s="178">
        <f t="shared" si="16"/>
        <v>46725</v>
      </c>
      <c r="E1069" s="182" t="s">
        <v>918</v>
      </c>
      <c r="F1069" s="179">
        <v>2027</v>
      </c>
    </row>
    <row r="1070" spans="3:6" x14ac:dyDescent="0.3">
      <c r="C1070" s="180">
        <v>46726</v>
      </c>
      <c r="D1070" s="178">
        <f t="shared" si="16"/>
        <v>46726</v>
      </c>
      <c r="E1070" s="182" t="s">
        <v>918</v>
      </c>
      <c r="F1070" s="179">
        <v>2027</v>
      </c>
    </row>
    <row r="1071" spans="3:6" x14ac:dyDescent="0.3">
      <c r="C1071" s="180">
        <v>46727</v>
      </c>
      <c r="D1071" s="178">
        <f t="shared" si="16"/>
        <v>46727</v>
      </c>
      <c r="E1071" s="182" t="s">
        <v>918</v>
      </c>
      <c r="F1071" s="179">
        <v>2027</v>
      </c>
    </row>
    <row r="1072" spans="3:6" x14ac:dyDescent="0.3">
      <c r="C1072" s="180">
        <v>46728</v>
      </c>
      <c r="D1072" s="178">
        <f t="shared" si="16"/>
        <v>46728</v>
      </c>
      <c r="E1072" s="182" t="s">
        <v>918</v>
      </c>
      <c r="F1072" s="179">
        <v>2027</v>
      </c>
    </row>
    <row r="1073" spans="3:6" x14ac:dyDescent="0.3">
      <c r="C1073" s="180">
        <v>46729</v>
      </c>
      <c r="D1073" s="178">
        <f t="shared" si="16"/>
        <v>46729</v>
      </c>
      <c r="E1073" s="182" t="s">
        <v>918</v>
      </c>
      <c r="F1073" s="179">
        <v>2027</v>
      </c>
    </row>
    <row r="1074" spans="3:6" x14ac:dyDescent="0.3">
      <c r="C1074" s="180">
        <v>46730</v>
      </c>
      <c r="D1074" s="178">
        <f t="shared" si="16"/>
        <v>46730</v>
      </c>
      <c r="E1074" s="182" t="s">
        <v>918</v>
      </c>
      <c r="F1074" s="179">
        <v>2027</v>
      </c>
    </row>
    <row r="1075" spans="3:6" x14ac:dyDescent="0.3">
      <c r="C1075" s="180">
        <v>46731</v>
      </c>
      <c r="D1075" s="178">
        <f t="shared" si="16"/>
        <v>46731</v>
      </c>
      <c r="E1075" s="182" t="s">
        <v>918</v>
      </c>
      <c r="F1075" s="179">
        <v>2027</v>
      </c>
    </row>
    <row r="1076" spans="3:6" x14ac:dyDescent="0.3">
      <c r="C1076" s="180">
        <v>46732</v>
      </c>
      <c r="D1076" s="178">
        <f t="shared" si="16"/>
        <v>46732</v>
      </c>
      <c r="E1076" s="182" t="s">
        <v>918</v>
      </c>
      <c r="F1076" s="179">
        <v>2027</v>
      </c>
    </row>
    <row r="1077" spans="3:6" x14ac:dyDescent="0.3">
      <c r="C1077" s="180">
        <v>46733</v>
      </c>
      <c r="D1077" s="178">
        <f t="shared" si="16"/>
        <v>46733</v>
      </c>
      <c r="E1077" s="182" t="s">
        <v>918</v>
      </c>
      <c r="F1077" s="179">
        <v>2027</v>
      </c>
    </row>
    <row r="1078" spans="3:6" x14ac:dyDescent="0.3">
      <c r="C1078" s="180">
        <v>46734</v>
      </c>
      <c r="D1078" s="178">
        <f t="shared" si="16"/>
        <v>46734</v>
      </c>
      <c r="E1078" s="182" t="s">
        <v>918</v>
      </c>
      <c r="F1078" s="179">
        <v>2027</v>
      </c>
    </row>
    <row r="1079" spans="3:6" x14ac:dyDescent="0.3">
      <c r="C1079" s="180">
        <v>46735</v>
      </c>
      <c r="D1079" s="178">
        <f t="shared" si="16"/>
        <v>46735</v>
      </c>
      <c r="E1079" s="182" t="s">
        <v>918</v>
      </c>
      <c r="F1079" s="179">
        <v>2027</v>
      </c>
    </row>
    <row r="1080" spans="3:6" x14ac:dyDescent="0.3">
      <c r="C1080" s="180">
        <v>46736</v>
      </c>
      <c r="D1080" s="178">
        <f t="shared" si="16"/>
        <v>46736</v>
      </c>
      <c r="E1080" s="182" t="s">
        <v>918</v>
      </c>
      <c r="F1080" s="179">
        <v>2027</v>
      </c>
    </row>
    <row r="1081" spans="3:6" x14ac:dyDescent="0.3">
      <c r="C1081" s="180">
        <v>46737</v>
      </c>
      <c r="D1081" s="178">
        <f t="shared" si="16"/>
        <v>46737</v>
      </c>
      <c r="E1081" s="182" t="s">
        <v>918</v>
      </c>
      <c r="F1081" s="179">
        <v>2027</v>
      </c>
    </row>
    <row r="1082" spans="3:6" x14ac:dyDescent="0.3">
      <c r="C1082" s="180">
        <v>46738</v>
      </c>
      <c r="D1082" s="178">
        <f t="shared" si="16"/>
        <v>46738</v>
      </c>
      <c r="E1082" s="182" t="s">
        <v>918</v>
      </c>
      <c r="F1082" s="179">
        <v>2027</v>
      </c>
    </row>
    <row r="1083" spans="3:6" x14ac:dyDescent="0.3">
      <c r="C1083" s="180">
        <v>46739</v>
      </c>
      <c r="D1083" s="178">
        <f t="shared" si="16"/>
        <v>46739</v>
      </c>
      <c r="E1083" s="182" t="s">
        <v>918</v>
      </c>
      <c r="F1083" s="179">
        <v>2027</v>
      </c>
    </row>
    <row r="1084" spans="3:6" x14ac:dyDescent="0.3">
      <c r="C1084" s="180">
        <v>46740</v>
      </c>
      <c r="D1084" s="178">
        <f t="shared" si="16"/>
        <v>46740</v>
      </c>
      <c r="E1084" s="182" t="s">
        <v>918</v>
      </c>
      <c r="F1084" s="179">
        <v>2027</v>
      </c>
    </row>
    <row r="1085" spans="3:6" x14ac:dyDescent="0.3">
      <c r="C1085" s="180">
        <v>46741</v>
      </c>
      <c r="D1085" s="178">
        <f t="shared" si="16"/>
        <v>46741</v>
      </c>
      <c r="E1085" s="182" t="s">
        <v>918</v>
      </c>
      <c r="F1085" s="179">
        <v>2027</v>
      </c>
    </row>
    <row r="1086" spans="3:6" x14ac:dyDescent="0.3">
      <c r="C1086" s="180">
        <v>46742</v>
      </c>
      <c r="D1086" s="178">
        <f t="shared" si="16"/>
        <v>46742</v>
      </c>
      <c r="E1086" s="182" t="s">
        <v>918</v>
      </c>
      <c r="F1086" s="179">
        <v>2027</v>
      </c>
    </row>
    <row r="1087" spans="3:6" x14ac:dyDescent="0.3">
      <c r="C1087" s="180">
        <v>46743</v>
      </c>
      <c r="D1087" s="178">
        <f t="shared" si="16"/>
        <v>46743</v>
      </c>
      <c r="E1087" s="182" t="s">
        <v>918</v>
      </c>
      <c r="F1087" s="179">
        <v>2027</v>
      </c>
    </row>
    <row r="1088" spans="3:6" x14ac:dyDescent="0.3">
      <c r="C1088" s="180">
        <v>46744</v>
      </c>
      <c r="D1088" s="178">
        <f t="shared" si="16"/>
        <v>46744</v>
      </c>
      <c r="E1088" s="182" t="s">
        <v>918</v>
      </c>
      <c r="F1088" s="179">
        <v>2027</v>
      </c>
    </row>
    <row r="1089" spans="3:6" x14ac:dyDescent="0.3">
      <c r="C1089" s="180">
        <v>46745</v>
      </c>
      <c r="D1089" s="178">
        <f t="shared" si="16"/>
        <v>46745</v>
      </c>
      <c r="E1089" s="182" t="s">
        <v>918</v>
      </c>
      <c r="F1089" s="179">
        <v>2027</v>
      </c>
    </row>
    <row r="1090" spans="3:6" x14ac:dyDescent="0.3">
      <c r="C1090" s="180">
        <v>46746</v>
      </c>
      <c r="D1090" s="178">
        <f t="shared" si="16"/>
        <v>46746</v>
      </c>
      <c r="E1090" s="182" t="s">
        <v>918</v>
      </c>
      <c r="F1090" s="179">
        <v>2027</v>
      </c>
    </row>
    <row r="1091" spans="3:6" x14ac:dyDescent="0.3">
      <c r="C1091" s="180">
        <v>46747</v>
      </c>
      <c r="D1091" s="178">
        <f t="shared" ref="D1091:D1154" si="17">C1091</f>
        <v>46747</v>
      </c>
      <c r="E1091" s="182" t="s">
        <v>918</v>
      </c>
      <c r="F1091" s="179">
        <v>2027</v>
      </c>
    </row>
    <row r="1092" spans="3:6" x14ac:dyDescent="0.3">
      <c r="C1092" s="180">
        <v>46748</v>
      </c>
      <c r="D1092" s="178">
        <f t="shared" si="17"/>
        <v>46748</v>
      </c>
      <c r="E1092" s="182" t="s">
        <v>918</v>
      </c>
      <c r="F1092" s="179">
        <v>2027</v>
      </c>
    </row>
    <row r="1093" spans="3:6" x14ac:dyDescent="0.3">
      <c r="C1093" s="180">
        <v>46749</v>
      </c>
      <c r="D1093" s="178">
        <f t="shared" si="17"/>
        <v>46749</v>
      </c>
      <c r="E1093" s="182" t="s">
        <v>918</v>
      </c>
      <c r="F1093" s="179">
        <v>2027</v>
      </c>
    </row>
    <row r="1094" spans="3:6" x14ac:dyDescent="0.3">
      <c r="C1094" s="180">
        <v>46750</v>
      </c>
      <c r="D1094" s="178">
        <f t="shared" si="17"/>
        <v>46750</v>
      </c>
      <c r="E1094" s="182" t="s">
        <v>918</v>
      </c>
      <c r="F1094" s="179">
        <v>2027</v>
      </c>
    </row>
    <row r="1095" spans="3:6" x14ac:dyDescent="0.3">
      <c r="C1095" s="180">
        <v>46751</v>
      </c>
      <c r="D1095" s="178">
        <f t="shared" si="17"/>
        <v>46751</v>
      </c>
      <c r="E1095" s="182" t="s">
        <v>918</v>
      </c>
      <c r="F1095" s="179">
        <v>2027</v>
      </c>
    </row>
    <row r="1096" spans="3:6" x14ac:dyDescent="0.3">
      <c r="C1096" s="180">
        <v>46752</v>
      </c>
      <c r="D1096" s="178">
        <f t="shared" si="17"/>
        <v>46752</v>
      </c>
      <c r="E1096" s="182" t="s">
        <v>918</v>
      </c>
      <c r="F1096" s="179">
        <v>2027</v>
      </c>
    </row>
    <row r="1097" spans="3:6" x14ac:dyDescent="0.3">
      <c r="C1097" s="180">
        <v>46753</v>
      </c>
      <c r="D1097" s="178">
        <f t="shared" si="17"/>
        <v>46753</v>
      </c>
      <c r="E1097" s="182" t="s">
        <v>919</v>
      </c>
      <c r="F1097" s="179">
        <v>2028</v>
      </c>
    </row>
    <row r="1098" spans="3:6" x14ac:dyDescent="0.3">
      <c r="C1098" s="180">
        <v>46754</v>
      </c>
      <c r="D1098" s="178">
        <f t="shared" si="17"/>
        <v>46754</v>
      </c>
      <c r="E1098" s="182" t="s">
        <v>919</v>
      </c>
      <c r="F1098" s="179">
        <v>2028</v>
      </c>
    </row>
    <row r="1099" spans="3:6" x14ac:dyDescent="0.3">
      <c r="C1099" s="180">
        <v>46755</v>
      </c>
      <c r="D1099" s="178">
        <f t="shared" si="17"/>
        <v>46755</v>
      </c>
      <c r="E1099" s="182" t="s">
        <v>919</v>
      </c>
      <c r="F1099" s="179">
        <v>2028</v>
      </c>
    </row>
    <row r="1100" spans="3:6" x14ac:dyDescent="0.3">
      <c r="C1100" s="180">
        <v>46756</v>
      </c>
      <c r="D1100" s="178">
        <f t="shared" si="17"/>
        <v>46756</v>
      </c>
      <c r="E1100" s="182" t="s">
        <v>919</v>
      </c>
      <c r="F1100" s="179">
        <v>2028</v>
      </c>
    </row>
    <row r="1101" spans="3:6" x14ac:dyDescent="0.3">
      <c r="C1101" s="180">
        <v>46757</v>
      </c>
      <c r="D1101" s="178">
        <f t="shared" si="17"/>
        <v>46757</v>
      </c>
      <c r="E1101" s="182" t="s">
        <v>919</v>
      </c>
      <c r="F1101" s="179">
        <v>2028</v>
      </c>
    </row>
    <row r="1102" spans="3:6" x14ac:dyDescent="0.3">
      <c r="C1102" s="180">
        <v>46758</v>
      </c>
      <c r="D1102" s="178">
        <f t="shared" si="17"/>
        <v>46758</v>
      </c>
      <c r="E1102" s="182" t="s">
        <v>919</v>
      </c>
      <c r="F1102" s="179">
        <v>2028</v>
      </c>
    </row>
    <row r="1103" spans="3:6" x14ac:dyDescent="0.3">
      <c r="C1103" s="180">
        <v>46759</v>
      </c>
      <c r="D1103" s="178">
        <f t="shared" si="17"/>
        <v>46759</v>
      </c>
      <c r="E1103" s="182" t="s">
        <v>919</v>
      </c>
      <c r="F1103" s="179">
        <v>2028</v>
      </c>
    </row>
    <row r="1104" spans="3:6" x14ac:dyDescent="0.3">
      <c r="C1104" s="180">
        <v>46760</v>
      </c>
      <c r="D1104" s="178">
        <f t="shared" si="17"/>
        <v>46760</v>
      </c>
      <c r="E1104" s="182" t="s">
        <v>919</v>
      </c>
      <c r="F1104" s="179">
        <v>2028</v>
      </c>
    </row>
    <row r="1105" spans="3:6" x14ac:dyDescent="0.3">
      <c r="C1105" s="180">
        <v>46761</v>
      </c>
      <c r="D1105" s="178">
        <f t="shared" si="17"/>
        <v>46761</v>
      </c>
      <c r="E1105" s="182" t="s">
        <v>919</v>
      </c>
      <c r="F1105" s="179">
        <v>2028</v>
      </c>
    </row>
    <row r="1106" spans="3:6" x14ac:dyDescent="0.3">
      <c r="C1106" s="180">
        <v>46762</v>
      </c>
      <c r="D1106" s="178">
        <f t="shared" si="17"/>
        <v>46762</v>
      </c>
      <c r="E1106" s="182" t="s">
        <v>919</v>
      </c>
      <c r="F1106" s="179">
        <v>2028</v>
      </c>
    </row>
    <row r="1107" spans="3:6" x14ac:dyDescent="0.3">
      <c r="C1107" s="180">
        <v>46763</v>
      </c>
      <c r="D1107" s="178">
        <f t="shared" si="17"/>
        <v>46763</v>
      </c>
      <c r="E1107" s="182" t="s">
        <v>919</v>
      </c>
      <c r="F1107" s="179">
        <v>2028</v>
      </c>
    </row>
    <row r="1108" spans="3:6" x14ac:dyDescent="0.3">
      <c r="C1108" s="180">
        <v>46764</v>
      </c>
      <c r="D1108" s="178">
        <f t="shared" si="17"/>
        <v>46764</v>
      </c>
      <c r="E1108" s="182" t="s">
        <v>919</v>
      </c>
      <c r="F1108" s="179">
        <v>2028</v>
      </c>
    </row>
    <row r="1109" spans="3:6" x14ac:dyDescent="0.3">
      <c r="C1109" s="180">
        <v>46765</v>
      </c>
      <c r="D1109" s="178">
        <f t="shared" si="17"/>
        <v>46765</v>
      </c>
      <c r="E1109" s="182" t="s">
        <v>919</v>
      </c>
      <c r="F1109" s="179">
        <v>2028</v>
      </c>
    </row>
    <row r="1110" spans="3:6" x14ac:dyDescent="0.3">
      <c r="C1110" s="180">
        <v>46766</v>
      </c>
      <c r="D1110" s="178">
        <f t="shared" si="17"/>
        <v>46766</v>
      </c>
      <c r="E1110" s="182" t="s">
        <v>919</v>
      </c>
      <c r="F1110" s="179">
        <v>2028</v>
      </c>
    </row>
    <row r="1111" spans="3:6" x14ac:dyDescent="0.3">
      <c r="C1111" s="180">
        <v>46767</v>
      </c>
      <c r="D1111" s="178">
        <f t="shared" si="17"/>
        <v>46767</v>
      </c>
      <c r="E1111" s="182" t="s">
        <v>919</v>
      </c>
      <c r="F1111" s="179">
        <v>2028</v>
      </c>
    </row>
    <row r="1112" spans="3:6" x14ac:dyDescent="0.3">
      <c r="C1112" s="180">
        <v>46768</v>
      </c>
      <c r="D1112" s="178">
        <f t="shared" si="17"/>
        <v>46768</v>
      </c>
      <c r="E1112" s="182" t="s">
        <v>919</v>
      </c>
      <c r="F1112" s="179">
        <v>2028</v>
      </c>
    </row>
    <row r="1113" spans="3:6" x14ac:dyDescent="0.3">
      <c r="C1113" s="180">
        <v>46769</v>
      </c>
      <c r="D1113" s="178">
        <f t="shared" si="17"/>
        <v>46769</v>
      </c>
      <c r="E1113" s="182" t="s">
        <v>919</v>
      </c>
      <c r="F1113" s="179">
        <v>2028</v>
      </c>
    </row>
    <row r="1114" spans="3:6" x14ac:dyDescent="0.3">
      <c r="C1114" s="180">
        <v>46770</v>
      </c>
      <c r="D1114" s="178">
        <f t="shared" si="17"/>
        <v>46770</v>
      </c>
      <c r="E1114" s="182" t="s">
        <v>919</v>
      </c>
      <c r="F1114" s="179">
        <v>2028</v>
      </c>
    </row>
    <row r="1115" spans="3:6" x14ac:dyDescent="0.3">
      <c r="C1115" s="180">
        <v>46771</v>
      </c>
      <c r="D1115" s="178">
        <f t="shared" si="17"/>
        <v>46771</v>
      </c>
      <c r="E1115" s="182" t="s">
        <v>919</v>
      </c>
      <c r="F1115" s="179">
        <v>2028</v>
      </c>
    </row>
    <row r="1116" spans="3:6" x14ac:dyDescent="0.3">
      <c r="C1116" s="180">
        <v>46772</v>
      </c>
      <c r="D1116" s="178">
        <f t="shared" si="17"/>
        <v>46772</v>
      </c>
      <c r="E1116" s="182" t="s">
        <v>919</v>
      </c>
      <c r="F1116" s="179">
        <v>2028</v>
      </c>
    </row>
    <row r="1117" spans="3:6" x14ac:dyDescent="0.3">
      <c r="C1117" s="180">
        <v>46773</v>
      </c>
      <c r="D1117" s="178">
        <f t="shared" si="17"/>
        <v>46773</v>
      </c>
      <c r="E1117" s="182" t="s">
        <v>919</v>
      </c>
      <c r="F1117" s="179">
        <v>2028</v>
      </c>
    </row>
    <row r="1118" spans="3:6" x14ac:dyDescent="0.3">
      <c r="C1118" s="180">
        <v>46774</v>
      </c>
      <c r="D1118" s="178">
        <f t="shared" si="17"/>
        <v>46774</v>
      </c>
      <c r="E1118" s="182" t="s">
        <v>919</v>
      </c>
      <c r="F1118" s="179">
        <v>2028</v>
      </c>
    </row>
    <row r="1119" spans="3:6" x14ac:dyDescent="0.3">
      <c r="C1119" s="180">
        <v>46775</v>
      </c>
      <c r="D1119" s="178">
        <f t="shared" si="17"/>
        <v>46775</v>
      </c>
      <c r="E1119" s="182" t="s">
        <v>919</v>
      </c>
      <c r="F1119" s="179">
        <v>2028</v>
      </c>
    </row>
    <row r="1120" spans="3:6" x14ac:dyDescent="0.3">
      <c r="C1120" s="180">
        <v>46776</v>
      </c>
      <c r="D1120" s="178">
        <f t="shared" si="17"/>
        <v>46776</v>
      </c>
      <c r="E1120" s="182" t="s">
        <v>919</v>
      </c>
      <c r="F1120" s="179">
        <v>2028</v>
      </c>
    </row>
    <row r="1121" spans="3:6" x14ac:dyDescent="0.3">
      <c r="C1121" s="180">
        <v>46777</v>
      </c>
      <c r="D1121" s="178">
        <f t="shared" si="17"/>
        <v>46777</v>
      </c>
      <c r="E1121" s="182" t="s">
        <v>919</v>
      </c>
      <c r="F1121" s="179">
        <v>2028</v>
      </c>
    </row>
    <row r="1122" spans="3:6" x14ac:dyDescent="0.3">
      <c r="C1122" s="180">
        <v>46778</v>
      </c>
      <c r="D1122" s="178">
        <f t="shared" si="17"/>
        <v>46778</v>
      </c>
      <c r="E1122" s="182" t="s">
        <v>919</v>
      </c>
      <c r="F1122" s="179">
        <v>2028</v>
      </c>
    </row>
    <row r="1123" spans="3:6" x14ac:dyDescent="0.3">
      <c r="C1123" s="180">
        <v>46779</v>
      </c>
      <c r="D1123" s="178">
        <f t="shared" si="17"/>
        <v>46779</v>
      </c>
      <c r="E1123" s="182" t="s">
        <v>919</v>
      </c>
      <c r="F1123" s="179">
        <v>2028</v>
      </c>
    </row>
    <row r="1124" spans="3:6" x14ac:dyDescent="0.3">
      <c r="C1124" s="180">
        <v>46780</v>
      </c>
      <c r="D1124" s="178">
        <f t="shared" si="17"/>
        <v>46780</v>
      </c>
      <c r="E1124" s="182" t="s">
        <v>919</v>
      </c>
      <c r="F1124" s="179">
        <v>2028</v>
      </c>
    </row>
    <row r="1125" spans="3:6" x14ac:dyDescent="0.3">
      <c r="C1125" s="180">
        <v>46781</v>
      </c>
      <c r="D1125" s="178">
        <f t="shared" si="17"/>
        <v>46781</v>
      </c>
      <c r="E1125" s="182" t="s">
        <v>919</v>
      </c>
      <c r="F1125" s="179">
        <v>2028</v>
      </c>
    </row>
    <row r="1126" spans="3:6" x14ac:dyDescent="0.3">
      <c r="C1126" s="180">
        <v>46782</v>
      </c>
      <c r="D1126" s="178">
        <f t="shared" si="17"/>
        <v>46782</v>
      </c>
      <c r="E1126" s="182" t="s">
        <v>919</v>
      </c>
      <c r="F1126" s="179">
        <v>2028</v>
      </c>
    </row>
    <row r="1127" spans="3:6" x14ac:dyDescent="0.3">
      <c r="C1127" s="180">
        <v>46783</v>
      </c>
      <c r="D1127" s="178">
        <f t="shared" si="17"/>
        <v>46783</v>
      </c>
      <c r="E1127" s="182" t="s">
        <v>919</v>
      </c>
      <c r="F1127" s="179">
        <v>2028</v>
      </c>
    </row>
    <row r="1128" spans="3:6" x14ac:dyDescent="0.3">
      <c r="C1128" s="180">
        <v>46784</v>
      </c>
      <c r="D1128" s="178">
        <f t="shared" si="17"/>
        <v>46784</v>
      </c>
      <c r="E1128" s="182" t="s">
        <v>920</v>
      </c>
      <c r="F1128" s="179">
        <v>2028</v>
      </c>
    </row>
    <row r="1129" spans="3:6" x14ac:dyDescent="0.3">
      <c r="C1129" s="180">
        <v>46785</v>
      </c>
      <c r="D1129" s="178">
        <f t="shared" si="17"/>
        <v>46785</v>
      </c>
      <c r="E1129" s="182" t="s">
        <v>920</v>
      </c>
      <c r="F1129" s="179">
        <v>2028</v>
      </c>
    </row>
    <row r="1130" spans="3:6" x14ac:dyDescent="0.3">
      <c r="C1130" s="180">
        <v>46786</v>
      </c>
      <c r="D1130" s="178">
        <f t="shared" si="17"/>
        <v>46786</v>
      </c>
      <c r="E1130" s="182" t="s">
        <v>920</v>
      </c>
      <c r="F1130" s="179">
        <v>2028</v>
      </c>
    </row>
    <row r="1131" spans="3:6" x14ac:dyDescent="0.3">
      <c r="C1131" s="180">
        <v>46787</v>
      </c>
      <c r="D1131" s="178">
        <f t="shared" si="17"/>
        <v>46787</v>
      </c>
      <c r="E1131" s="182" t="s">
        <v>920</v>
      </c>
      <c r="F1131" s="179">
        <v>2028</v>
      </c>
    </row>
    <row r="1132" spans="3:6" x14ac:dyDescent="0.3">
      <c r="C1132" s="180">
        <v>46788</v>
      </c>
      <c r="D1132" s="178">
        <f t="shared" si="17"/>
        <v>46788</v>
      </c>
      <c r="E1132" s="182" t="s">
        <v>920</v>
      </c>
      <c r="F1132" s="179">
        <v>2028</v>
      </c>
    </row>
    <row r="1133" spans="3:6" x14ac:dyDescent="0.3">
      <c r="C1133" s="180">
        <v>46789</v>
      </c>
      <c r="D1133" s="178">
        <f t="shared" si="17"/>
        <v>46789</v>
      </c>
      <c r="E1133" s="182" t="s">
        <v>920</v>
      </c>
      <c r="F1133" s="179">
        <v>2028</v>
      </c>
    </row>
    <row r="1134" spans="3:6" x14ac:dyDescent="0.3">
      <c r="C1134" s="180">
        <v>46790</v>
      </c>
      <c r="D1134" s="178">
        <f t="shared" si="17"/>
        <v>46790</v>
      </c>
      <c r="E1134" s="182" t="s">
        <v>920</v>
      </c>
      <c r="F1134" s="179">
        <v>2028</v>
      </c>
    </row>
    <row r="1135" spans="3:6" x14ac:dyDescent="0.3">
      <c r="C1135" s="180">
        <v>46791</v>
      </c>
      <c r="D1135" s="178">
        <f t="shared" si="17"/>
        <v>46791</v>
      </c>
      <c r="E1135" s="182" t="s">
        <v>920</v>
      </c>
      <c r="F1135" s="179">
        <v>2028</v>
      </c>
    </row>
    <row r="1136" spans="3:6" x14ac:dyDescent="0.3">
      <c r="C1136" s="180">
        <v>46792</v>
      </c>
      <c r="D1136" s="178">
        <f t="shared" si="17"/>
        <v>46792</v>
      </c>
      <c r="E1136" s="182" t="s">
        <v>920</v>
      </c>
      <c r="F1136" s="179">
        <v>2028</v>
      </c>
    </row>
    <row r="1137" spans="3:6" x14ac:dyDescent="0.3">
      <c r="C1137" s="180">
        <v>46793</v>
      </c>
      <c r="D1137" s="178">
        <f t="shared" si="17"/>
        <v>46793</v>
      </c>
      <c r="E1137" s="182" t="s">
        <v>920</v>
      </c>
      <c r="F1137" s="179">
        <v>2028</v>
      </c>
    </row>
    <row r="1138" spans="3:6" x14ac:dyDescent="0.3">
      <c r="C1138" s="180">
        <v>46794</v>
      </c>
      <c r="D1138" s="178">
        <f t="shared" si="17"/>
        <v>46794</v>
      </c>
      <c r="E1138" s="182" t="s">
        <v>920</v>
      </c>
      <c r="F1138" s="179">
        <v>2028</v>
      </c>
    </row>
    <row r="1139" spans="3:6" x14ac:dyDescent="0.3">
      <c r="C1139" s="180">
        <v>46795</v>
      </c>
      <c r="D1139" s="178">
        <f t="shared" si="17"/>
        <v>46795</v>
      </c>
      <c r="E1139" s="182" t="s">
        <v>920</v>
      </c>
      <c r="F1139" s="179">
        <v>2028</v>
      </c>
    </row>
    <row r="1140" spans="3:6" x14ac:dyDescent="0.3">
      <c r="C1140" s="180">
        <v>46796</v>
      </c>
      <c r="D1140" s="178">
        <f t="shared" si="17"/>
        <v>46796</v>
      </c>
      <c r="E1140" s="182" t="s">
        <v>920</v>
      </c>
      <c r="F1140" s="179">
        <v>2028</v>
      </c>
    </row>
    <row r="1141" spans="3:6" x14ac:dyDescent="0.3">
      <c r="C1141" s="180">
        <v>46797</v>
      </c>
      <c r="D1141" s="178">
        <f t="shared" si="17"/>
        <v>46797</v>
      </c>
      <c r="E1141" s="182" t="s">
        <v>920</v>
      </c>
      <c r="F1141" s="179">
        <v>2028</v>
      </c>
    </row>
    <row r="1142" spans="3:6" x14ac:dyDescent="0.3">
      <c r="C1142" s="180">
        <v>46798</v>
      </c>
      <c r="D1142" s="178">
        <f t="shared" si="17"/>
        <v>46798</v>
      </c>
      <c r="E1142" s="182" t="s">
        <v>920</v>
      </c>
      <c r="F1142" s="179">
        <v>2028</v>
      </c>
    </row>
    <row r="1143" spans="3:6" x14ac:dyDescent="0.3">
      <c r="C1143" s="180">
        <v>46799</v>
      </c>
      <c r="D1143" s="178">
        <f t="shared" si="17"/>
        <v>46799</v>
      </c>
      <c r="E1143" s="182" t="s">
        <v>920</v>
      </c>
      <c r="F1143" s="179">
        <v>2028</v>
      </c>
    </row>
    <row r="1144" spans="3:6" x14ac:dyDescent="0.3">
      <c r="C1144" s="180">
        <v>46800</v>
      </c>
      <c r="D1144" s="178">
        <f t="shared" si="17"/>
        <v>46800</v>
      </c>
      <c r="E1144" s="182" t="s">
        <v>920</v>
      </c>
      <c r="F1144" s="179">
        <v>2028</v>
      </c>
    </row>
    <row r="1145" spans="3:6" x14ac:dyDescent="0.3">
      <c r="C1145" s="180">
        <v>46801</v>
      </c>
      <c r="D1145" s="178">
        <f t="shared" si="17"/>
        <v>46801</v>
      </c>
      <c r="E1145" s="182" t="s">
        <v>920</v>
      </c>
      <c r="F1145" s="179">
        <v>2028</v>
      </c>
    </row>
    <row r="1146" spans="3:6" x14ac:dyDescent="0.3">
      <c r="C1146" s="180">
        <v>46802</v>
      </c>
      <c r="D1146" s="178">
        <f t="shared" si="17"/>
        <v>46802</v>
      </c>
      <c r="E1146" s="182" t="s">
        <v>920</v>
      </c>
      <c r="F1146" s="179">
        <v>2028</v>
      </c>
    </row>
    <row r="1147" spans="3:6" x14ac:dyDescent="0.3">
      <c r="C1147" s="180">
        <v>46803</v>
      </c>
      <c r="D1147" s="178">
        <f t="shared" si="17"/>
        <v>46803</v>
      </c>
      <c r="E1147" s="182" t="s">
        <v>920</v>
      </c>
      <c r="F1147" s="179">
        <v>2028</v>
      </c>
    </row>
    <row r="1148" spans="3:6" x14ac:dyDescent="0.3">
      <c r="C1148" s="180">
        <v>46804</v>
      </c>
      <c r="D1148" s="178">
        <f t="shared" si="17"/>
        <v>46804</v>
      </c>
      <c r="E1148" s="182" t="s">
        <v>920</v>
      </c>
      <c r="F1148" s="179">
        <v>2028</v>
      </c>
    </row>
    <row r="1149" spans="3:6" x14ac:dyDescent="0.3">
      <c r="C1149" s="180">
        <v>46805</v>
      </c>
      <c r="D1149" s="178">
        <f t="shared" si="17"/>
        <v>46805</v>
      </c>
      <c r="E1149" s="182" t="s">
        <v>920</v>
      </c>
      <c r="F1149" s="179">
        <v>2028</v>
      </c>
    </row>
    <row r="1150" spans="3:6" x14ac:dyDescent="0.3">
      <c r="C1150" s="180">
        <v>46806</v>
      </c>
      <c r="D1150" s="178">
        <f t="shared" si="17"/>
        <v>46806</v>
      </c>
      <c r="E1150" s="182" t="s">
        <v>920</v>
      </c>
      <c r="F1150" s="179">
        <v>2028</v>
      </c>
    </row>
    <row r="1151" spans="3:6" x14ac:dyDescent="0.3">
      <c r="C1151" s="180">
        <v>46807</v>
      </c>
      <c r="D1151" s="178">
        <f t="shared" si="17"/>
        <v>46807</v>
      </c>
      <c r="E1151" s="182" t="s">
        <v>920</v>
      </c>
      <c r="F1151" s="179">
        <v>2028</v>
      </c>
    </row>
    <row r="1152" spans="3:6" x14ac:dyDescent="0.3">
      <c r="C1152" s="180">
        <v>46808</v>
      </c>
      <c r="D1152" s="178">
        <f t="shared" si="17"/>
        <v>46808</v>
      </c>
      <c r="E1152" s="182" t="s">
        <v>920</v>
      </c>
      <c r="F1152" s="179">
        <v>2028</v>
      </c>
    </row>
    <row r="1153" spans="3:8" x14ac:dyDescent="0.3">
      <c r="C1153" s="180">
        <v>46809</v>
      </c>
      <c r="D1153" s="178">
        <f t="shared" si="17"/>
        <v>46809</v>
      </c>
      <c r="E1153" s="182" t="s">
        <v>920</v>
      </c>
      <c r="F1153" s="179">
        <v>2028</v>
      </c>
    </row>
    <row r="1154" spans="3:8" x14ac:dyDescent="0.3">
      <c r="C1154" s="180">
        <v>46810</v>
      </c>
      <c r="D1154" s="178">
        <f t="shared" si="17"/>
        <v>46810</v>
      </c>
      <c r="E1154" s="182" t="s">
        <v>920</v>
      </c>
      <c r="F1154" s="179">
        <v>2028</v>
      </c>
    </row>
    <row r="1155" spans="3:8" x14ac:dyDescent="0.3">
      <c r="C1155" s="180">
        <v>46811</v>
      </c>
      <c r="D1155" s="178">
        <f t="shared" ref="D1155:D1218" si="18">C1155</f>
        <v>46811</v>
      </c>
      <c r="E1155" s="182" t="s">
        <v>920</v>
      </c>
      <c r="F1155" s="179">
        <v>2028</v>
      </c>
      <c r="H1155" s="177" t="s">
        <v>27</v>
      </c>
    </row>
    <row r="1156" spans="3:8" x14ac:dyDescent="0.3">
      <c r="C1156" s="180">
        <v>46812</v>
      </c>
      <c r="D1156" s="178">
        <f t="shared" si="18"/>
        <v>46812</v>
      </c>
      <c r="E1156" s="182" t="s">
        <v>920</v>
      </c>
      <c r="F1156" s="179">
        <v>2028</v>
      </c>
    </row>
    <row r="1157" spans="3:8" x14ac:dyDescent="0.3">
      <c r="C1157" s="180">
        <v>46813</v>
      </c>
      <c r="D1157" s="178">
        <f t="shared" si="18"/>
        <v>46813</v>
      </c>
      <c r="E1157" s="182" t="s">
        <v>921</v>
      </c>
      <c r="F1157" s="179">
        <v>2028</v>
      </c>
    </row>
    <row r="1158" spans="3:8" x14ac:dyDescent="0.3">
      <c r="C1158" s="180">
        <v>46814</v>
      </c>
      <c r="D1158" s="178">
        <f t="shared" si="18"/>
        <v>46814</v>
      </c>
      <c r="E1158" s="182" t="s">
        <v>921</v>
      </c>
      <c r="F1158" s="179">
        <v>2028</v>
      </c>
    </row>
    <row r="1159" spans="3:8" x14ac:dyDescent="0.3">
      <c r="C1159" s="180">
        <v>46815</v>
      </c>
      <c r="D1159" s="178">
        <f t="shared" si="18"/>
        <v>46815</v>
      </c>
      <c r="E1159" s="182" t="s">
        <v>921</v>
      </c>
      <c r="F1159" s="179">
        <v>2028</v>
      </c>
    </row>
    <row r="1160" spans="3:8" x14ac:dyDescent="0.3">
      <c r="C1160" s="180">
        <v>46816</v>
      </c>
      <c r="D1160" s="178">
        <f t="shared" si="18"/>
        <v>46816</v>
      </c>
      <c r="E1160" s="182" t="s">
        <v>921</v>
      </c>
      <c r="F1160" s="179">
        <v>2028</v>
      </c>
    </row>
    <row r="1161" spans="3:8" x14ac:dyDescent="0.3">
      <c r="C1161" s="180">
        <v>46817</v>
      </c>
      <c r="D1161" s="178">
        <f t="shared" si="18"/>
        <v>46817</v>
      </c>
      <c r="E1161" s="182" t="s">
        <v>921</v>
      </c>
      <c r="F1161" s="179">
        <v>2028</v>
      </c>
    </row>
    <row r="1162" spans="3:8" x14ac:dyDescent="0.3">
      <c r="C1162" s="180">
        <v>46818</v>
      </c>
      <c r="D1162" s="178">
        <f t="shared" si="18"/>
        <v>46818</v>
      </c>
      <c r="E1162" s="182" t="s">
        <v>921</v>
      </c>
      <c r="F1162" s="179">
        <v>2028</v>
      </c>
    </row>
    <row r="1163" spans="3:8" x14ac:dyDescent="0.3">
      <c r="C1163" s="180">
        <v>46819</v>
      </c>
      <c r="D1163" s="178">
        <f t="shared" si="18"/>
        <v>46819</v>
      </c>
      <c r="E1163" s="182" t="s">
        <v>921</v>
      </c>
      <c r="F1163" s="179">
        <v>2028</v>
      </c>
    </row>
    <row r="1164" spans="3:8" x14ac:dyDescent="0.3">
      <c r="C1164" s="180">
        <v>46820</v>
      </c>
      <c r="D1164" s="178">
        <f t="shared" si="18"/>
        <v>46820</v>
      </c>
      <c r="E1164" s="182" t="s">
        <v>921</v>
      </c>
      <c r="F1164" s="179">
        <v>2028</v>
      </c>
    </row>
    <row r="1165" spans="3:8" x14ac:dyDescent="0.3">
      <c r="C1165" s="180">
        <v>46821</v>
      </c>
      <c r="D1165" s="178">
        <f t="shared" si="18"/>
        <v>46821</v>
      </c>
      <c r="E1165" s="182" t="s">
        <v>921</v>
      </c>
      <c r="F1165" s="179">
        <v>2028</v>
      </c>
    </row>
    <row r="1166" spans="3:8" x14ac:dyDescent="0.3">
      <c r="C1166" s="180">
        <v>46822</v>
      </c>
      <c r="D1166" s="178">
        <f t="shared" si="18"/>
        <v>46822</v>
      </c>
      <c r="E1166" s="182" t="s">
        <v>921</v>
      </c>
      <c r="F1166" s="179">
        <v>2028</v>
      </c>
    </row>
    <row r="1167" spans="3:8" x14ac:dyDescent="0.3">
      <c r="C1167" s="180">
        <v>46823</v>
      </c>
      <c r="D1167" s="178">
        <f t="shared" si="18"/>
        <v>46823</v>
      </c>
      <c r="E1167" s="182" t="s">
        <v>921</v>
      </c>
      <c r="F1167" s="179">
        <v>2028</v>
      </c>
    </row>
    <row r="1168" spans="3:8" x14ac:dyDescent="0.3">
      <c r="C1168" s="180">
        <v>46824</v>
      </c>
      <c r="D1168" s="178">
        <f t="shared" si="18"/>
        <v>46824</v>
      </c>
      <c r="E1168" s="182" t="s">
        <v>921</v>
      </c>
      <c r="F1168" s="179">
        <v>2028</v>
      </c>
    </row>
    <row r="1169" spans="3:6" x14ac:dyDescent="0.3">
      <c r="C1169" s="180">
        <v>46825</v>
      </c>
      <c r="D1169" s="178">
        <f t="shared" si="18"/>
        <v>46825</v>
      </c>
      <c r="E1169" s="182" t="s">
        <v>921</v>
      </c>
      <c r="F1169" s="179">
        <v>2028</v>
      </c>
    </row>
    <row r="1170" spans="3:6" x14ac:dyDescent="0.3">
      <c r="C1170" s="180">
        <v>46826</v>
      </c>
      <c r="D1170" s="178">
        <f t="shared" si="18"/>
        <v>46826</v>
      </c>
      <c r="E1170" s="182" t="s">
        <v>921</v>
      </c>
      <c r="F1170" s="179">
        <v>2028</v>
      </c>
    </row>
    <row r="1171" spans="3:6" x14ac:dyDescent="0.3">
      <c r="C1171" s="180">
        <v>46827</v>
      </c>
      <c r="D1171" s="178">
        <f t="shared" si="18"/>
        <v>46827</v>
      </c>
      <c r="E1171" s="182" t="s">
        <v>921</v>
      </c>
      <c r="F1171" s="179">
        <v>2028</v>
      </c>
    </row>
    <row r="1172" spans="3:6" x14ac:dyDescent="0.3">
      <c r="C1172" s="180">
        <v>46828</v>
      </c>
      <c r="D1172" s="178">
        <f t="shared" si="18"/>
        <v>46828</v>
      </c>
      <c r="E1172" s="182" t="s">
        <v>921</v>
      </c>
      <c r="F1172" s="179">
        <v>2028</v>
      </c>
    </row>
    <row r="1173" spans="3:6" x14ac:dyDescent="0.3">
      <c r="C1173" s="180">
        <v>46829</v>
      </c>
      <c r="D1173" s="178">
        <f t="shared" si="18"/>
        <v>46829</v>
      </c>
      <c r="E1173" s="182" t="s">
        <v>921</v>
      </c>
      <c r="F1173" s="179">
        <v>2028</v>
      </c>
    </row>
    <row r="1174" spans="3:6" x14ac:dyDescent="0.3">
      <c r="C1174" s="180">
        <v>46830</v>
      </c>
      <c r="D1174" s="178">
        <f t="shared" si="18"/>
        <v>46830</v>
      </c>
      <c r="E1174" s="182" t="s">
        <v>921</v>
      </c>
      <c r="F1174" s="179">
        <v>2028</v>
      </c>
    </row>
    <row r="1175" spans="3:6" x14ac:dyDescent="0.3">
      <c r="C1175" s="180">
        <v>46831</v>
      </c>
      <c r="D1175" s="178">
        <f t="shared" si="18"/>
        <v>46831</v>
      </c>
      <c r="E1175" s="182" t="s">
        <v>921</v>
      </c>
      <c r="F1175" s="179">
        <v>2028</v>
      </c>
    </row>
    <row r="1176" spans="3:6" x14ac:dyDescent="0.3">
      <c r="C1176" s="180">
        <v>46832</v>
      </c>
      <c r="D1176" s="178">
        <f t="shared" si="18"/>
        <v>46832</v>
      </c>
      <c r="E1176" s="182" t="s">
        <v>921</v>
      </c>
      <c r="F1176" s="179">
        <v>2028</v>
      </c>
    </row>
    <row r="1177" spans="3:6" x14ac:dyDescent="0.3">
      <c r="C1177" s="180">
        <v>46833</v>
      </c>
      <c r="D1177" s="178">
        <f t="shared" si="18"/>
        <v>46833</v>
      </c>
      <c r="E1177" s="182" t="s">
        <v>921</v>
      </c>
      <c r="F1177" s="179">
        <v>2028</v>
      </c>
    </row>
    <row r="1178" spans="3:6" x14ac:dyDescent="0.3">
      <c r="C1178" s="180">
        <v>46834</v>
      </c>
      <c r="D1178" s="178">
        <f t="shared" si="18"/>
        <v>46834</v>
      </c>
      <c r="E1178" s="182" t="s">
        <v>921</v>
      </c>
      <c r="F1178" s="179">
        <v>2028</v>
      </c>
    </row>
    <row r="1179" spans="3:6" x14ac:dyDescent="0.3">
      <c r="C1179" s="180">
        <v>46835</v>
      </c>
      <c r="D1179" s="178">
        <f t="shared" si="18"/>
        <v>46835</v>
      </c>
      <c r="E1179" s="182" t="s">
        <v>921</v>
      </c>
      <c r="F1179" s="179">
        <v>2028</v>
      </c>
    </row>
    <row r="1180" spans="3:6" x14ac:dyDescent="0.3">
      <c r="C1180" s="180">
        <v>46836</v>
      </c>
      <c r="D1180" s="178">
        <f t="shared" si="18"/>
        <v>46836</v>
      </c>
      <c r="E1180" s="182" t="s">
        <v>921</v>
      </c>
      <c r="F1180" s="179">
        <v>2028</v>
      </c>
    </row>
    <row r="1181" spans="3:6" x14ac:dyDescent="0.3">
      <c r="C1181" s="180">
        <v>46837</v>
      </c>
      <c r="D1181" s="178">
        <f t="shared" si="18"/>
        <v>46837</v>
      </c>
      <c r="E1181" s="182" t="s">
        <v>921</v>
      </c>
      <c r="F1181" s="179">
        <v>2028</v>
      </c>
    </row>
    <row r="1182" spans="3:6" x14ac:dyDescent="0.3">
      <c r="C1182" s="180">
        <v>46838</v>
      </c>
      <c r="D1182" s="178">
        <f t="shared" si="18"/>
        <v>46838</v>
      </c>
      <c r="E1182" s="182" t="s">
        <v>921</v>
      </c>
      <c r="F1182" s="179">
        <v>2028</v>
      </c>
    </row>
    <row r="1183" spans="3:6" x14ac:dyDescent="0.3">
      <c r="C1183" s="180">
        <v>46839</v>
      </c>
      <c r="D1183" s="178">
        <f t="shared" si="18"/>
        <v>46839</v>
      </c>
      <c r="E1183" s="182" t="s">
        <v>921</v>
      </c>
      <c r="F1183" s="179">
        <v>2028</v>
      </c>
    </row>
    <row r="1184" spans="3:6" x14ac:dyDescent="0.3">
      <c r="C1184" s="180">
        <v>46840</v>
      </c>
      <c r="D1184" s="178">
        <f t="shared" si="18"/>
        <v>46840</v>
      </c>
      <c r="E1184" s="182" t="s">
        <v>921</v>
      </c>
      <c r="F1184" s="179">
        <v>2028</v>
      </c>
    </row>
    <row r="1185" spans="3:6" x14ac:dyDescent="0.3">
      <c r="C1185" s="180">
        <v>46841</v>
      </c>
      <c r="D1185" s="178">
        <f t="shared" si="18"/>
        <v>46841</v>
      </c>
      <c r="E1185" s="182" t="s">
        <v>921</v>
      </c>
      <c r="F1185" s="179">
        <v>2028</v>
      </c>
    </row>
    <row r="1186" spans="3:6" x14ac:dyDescent="0.3">
      <c r="C1186" s="180">
        <v>46842</v>
      </c>
      <c r="D1186" s="178">
        <f t="shared" si="18"/>
        <v>46842</v>
      </c>
      <c r="E1186" s="182" t="s">
        <v>921</v>
      </c>
      <c r="F1186" s="179">
        <v>2028</v>
      </c>
    </row>
    <row r="1187" spans="3:6" x14ac:dyDescent="0.3">
      <c r="C1187" s="180">
        <v>46843</v>
      </c>
      <c r="D1187" s="178">
        <f t="shared" si="18"/>
        <v>46843</v>
      </c>
      <c r="E1187" s="182" t="s">
        <v>921</v>
      </c>
      <c r="F1187" s="179">
        <v>2028</v>
      </c>
    </row>
    <row r="1188" spans="3:6" x14ac:dyDescent="0.3">
      <c r="C1188" s="180">
        <v>46844</v>
      </c>
      <c r="D1188" s="178">
        <f t="shared" si="18"/>
        <v>46844</v>
      </c>
      <c r="E1188" s="182" t="s">
        <v>922</v>
      </c>
      <c r="F1188" s="179">
        <v>2028</v>
      </c>
    </row>
    <row r="1189" spans="3:6" x14ac:dyDescent="0.3">
      <c r="C1189" s="180">
        <v>46845</v>
      </c>
      <c r="D1189" s="178">
        <f t="shared" si="18"/>
        <v>46845</v>
      </c>
      <c r="E1189" s="182" t="s">
        <v>922</v>
      </c>
      <c r="F1189" s="179">
        <v>2028</v>
      </c>
    </row>
    <row r="1190" spans="3:6" x14ac:dyDescent="0.3">
      <c r="C1190" s="180">
        <v>46846</v>
      </c>
      <c r="D1190" s="178">
        <f t="shared" si="18"/>
        <v>46846</v>
      </c>
      <c r="E1190" s="182" t="s">
        <v>922</v>
      </c>
      <c r="F1190" s="179">
        <v>2028</v>
      </c>
    </row>
    <row r="1191" spans="3:6" x14ac:dyDescent="0.3">
      <c r="C1191" s="180">
        <v>46847</v>
      </c>
      <c r="D1191" s="178">
        <f t="shared" si="18"/>
        <v>46847</v>
      </c>
      <c r="E1191" s="182" t="s">
        <v>922</v>
      </c>
      <c r="F1191" s="179">
        <v>2028</v>
      </c>
    </row>
    <row r="1192" spans="3:6" x14ac:dyDescent="0.3">
      <c r="C1192" s="180">
        <v>46848</v>
      </c>
      <c r="D1192" s="178">
        <f t="shared" si="18"/>
        <v>46848</v>
      </c>
      <c r="E1192" s="182" t="s">
        <v>922</v>
      </c>
      <c r="F1192" s="179">
        <v>2028</v>
      </c>
    </row>
    <row r="1193" spans="3:6" x14ac:dyDescent="0.3">
      <c r="C1193" s="180">
        <v>46849</v>
      </c>
      <c r="D1193" s="178">
        <f t="shared" si="18"/>
        <v>46849</v>
      </c>
      <c r="E1193" s="182" t="s">
        <v>922</v>
      </c>
      <c r="F1193" s="179">
        <v>2028</v>
      </c>
    </row>
    <row r="1194" spans="3:6" x14ac:dyDescent="0.3">
      <c r="C1194" s="180">
        <v>46850</v>
      </c>
      <c r="D1194" s="178">
        <f t="shared" si="18"/>
        <v>46850</v>
      </c>
      <c r="E1194" s="182" t="s">
        <v>922</v>
      </c>
      <c r="F1194" s="179">
        <v>2028</v>
      </c>
    </row>
    <row r="1195" spans="3:6" x14ac:dyDescent="0.3">
      <c r="C1195" s="180">
        <v>46851</v>
      </c>
      <c r="D1195" s="178">
        <f t="shared" si="18"/>
        <v>46851</v>
      </c>
      <c r="E1195" s="182" t="s">
        <v>922</v>
      </c>
      <c r="F1195" s="179">
        <v>2028</v>
      </c>
    </row>
    <row r="1196" spans="3:6" x14ac:dyDescent="0.3">
      <c r="C1196" s="180">
        <v>46852</v>
      </c>
      <c r="D1196" s="178">
        <f t="shared" si="18"/>
        <v>46852</v>
      </c>
      <c r="E1196" s="182" t="s">
        <v>922</v>
      </c>
      <c r="F1196" s="179">
        <v>2028</v>
      </c>
    </row>
    <row r="1197" spans="3:6" x14ac:dyDescent="0.3">
      <c r="C1197" s="180">
        <v>46853</v>
      </c>
      <c r="D1197" s="178">
        <f t="shared" si="18"/>
        <v>46853</v>
      </c>
      <c r="E1197" s="182" t="s">
        <v>922</v>
      </c>
      <c r="F1197" s="179">
        <v>2028</v>
      </c>
    </row>
    <row r="1198" spans="3:6" x14ac:dyDescent="0.3">
      <c r="C1198" s="180">
        <v>46854</v>
      </c>
      <c r="D1198" s="178">
        <f t="shared" si="18"/>
        <v>46854</v>
      </c>
      <c r="E1198" s="182" t="s">
        <v>922</v>
      </c>
      <c r="F1198" s="179">
        <v>2028</v>
      </c>
    </row>
    <row r="1199" spans="3:6" x14ac:dyDescent="0.3">
      <c r="C1199" s="180">
        <v>46855</v>
      </c>
      <c r="D1199" s="178">
        <f t="shared" si="18"/>
        <v>46855</v>
      </c>
      <c r="E1199" s="182" t="s">
        <v>922</v>
      </c>
      <c r="F1199" s="179">
        <v>2028</v>
      </c>
    </row>
    <row r="1200" spans="3:6" x14ac:dyDescent="0.3">
      <c r="C1200" s="180">
        <v>46856</v>
      </c>
      <c r="D1200" s="178">
        <f t="shared" si="18"/>
        <v>46856</v>
      </c>
      <c r="E1200" s="182" t="s">
        <v>922</v>
      </c>
      <c r="F1200" s="179">
        <v>2028</v>
      </c>
    </row>
    <row r="1201" spans="3:6" x14ac:dyDescent="0.3">
      <c r="C1201" s="180">
        <v>46857</v>
      </c>
      <c r="D1201" s="178">
        <f t="shared" si="18"/>
        <v>46857</v>
      </c>
      <c r="E1201" s="182" t="s">
        <v>922</v>
      </c>
      <c r="F1201" s="179">
        <v>2028</v>
      </c>
    </row>
    <row r="1202" spans="3:6" x14ac:dyDescent="0.3">
      <c r="C1202" s="180">
        <v>46858</v>
      </c>
      <c r="D1202" s="178">
        <f t="shared" si="18"/>
        <v>46858</v>
      </c>
      <c r="E1202" s="182" t="s">
        <v>922</v>
      </c>
      <c r="F1202" s="179">
        <v>2028</v>
      </c>
    </row>
    <row r="1203" spans="3:6" x14ac:dyDescent="0.3">
      <c r="C1203" s="180">
        <v>46859</v>
      </c>
      <c r="D1203" s="178">
        <f t="shared" si="18"/>
        <v>46859</v>
      </c>
      <c r="E1203" s="182" t="s">
        <v>922</v>
      </c>
      <c r="F1203" s="179">
        <v>2028</v>
      </c>
    </row>
    <row r="1204" spans="3:6" x14ac:dyDescent="0.3">
      <c r="C1204" s="180">
        <v>46860</v>
      </c>
      <c r="D1204" s="178">
        <f t="shared" si="18"/>
        <v>46860</v>
      </c>
      <c r="E1204" s="182" t="s">
        <v>922</v>
      </c>
      <c r="F1204" s="179">
        <v>2028</v>
      </c>
    </row>
    <row r="1205" spans="3:6" x14ac:dyDescent="0.3">
      <c r="C1205" s="180">
        <v>46861</v>
      </c>
      <c r="D1205" s="178">
        <f t="shared" si="18"/>
        <v>46861</v>
      </c>
      <c r="E1205" s="182" t="s">
        <v>922</v>
      </c>
      <c r="F1205" s="179">
        <v>2028</v>
      </c>
    </row>
    <row r="1206" spans="3:6" x14ac:dyDescent="0.3">
      <c r="C1206" s="180">
        <v>46862</v>
      </c>
      <c r="D1206" s="178">
        <f t="shared" si="18"/>
        <v>46862</v>
      </c>
      <c r="E1206" s="182" t="s">
        <v>922</v>
      </c>
      <c r="F1206" s="179">
        <v>2028</v>
      </c>
    </row>
    <row r="1207" spans="3:6" x14ac:dyDescent="0.3">
      <c r="C1207" s="180">
        <v>46863</v>
      </c>
      <c r="D1207" s="178">
        <f t="shared" si="18"/>
        <v>46863</v>
      </c>
      <c r="E1207" s="182" t="s">
        <v>922</v>
      </c>
      <c r="F1207" s="179">
        <v>2028</v>
      </c>
    </row>
    <row r="1208" spans="3:6" x14ac:dyDescent="0.3">
      <c r="C1208" s="180">
        <v>46864</v>
      </c>
      <c r="D1208" s="178">
        <f t="shared" si="18"/>
        <v>46864</v>
      </c>
      <c r="E1208" s="182" t="s">
        <v>922</v>
      </c>
      <c r="F1208" s="179">
        <v>2028</v>
      </c>
    </row>
    <row r="1209" spans="3:6" x14ac:dyDescent="0.3">
      <c r="C1209" s="180">
        <v>46865</v>
      </c>
      <c r="D1209" s="178">
        <f t="shared" si="18"/>
        <v>46865</v>
      </c>
      <c r="E1209" s="182" t="s">
        <v>922</v>
      </c>
      <c r="F1209" s="179">
        <v>2028</v>
      </c>
    </row>
    <row r="1210" spans="3:6" x14ac:dyDescent="0.3">
      <c r="C1210" s="180">
        <v>46866</v>
      </c>
      <c r="D1210" s="178">
        <f t="shared" si="18"/>
        <v>46866</v>
      </c>
      <c r="E1210" s="182" t="s">
        <v>922</v>
      </c>
      <c r="F1210" s="179">
        <v>2028</v>
      </c>
    </row>
    <row r="1211" spans="3:6" x14ac:dyDescent="0.3">
      <c r="C1211" s="180">
        <v>46867</v>
      </c>
      <c r="D1211" s="178">
        <f t="shared" si="18"/>
        <v>46867</v>
      </c>
      <c r="E1211" s="182" t="s">
        <v>922</v>
      </c>
      <c r="F1211" s="179">
        <v>2028</v>
      </c>
    </row>
    <row r="1212" spans="3:6" x14ac:dyDescent="0.3">
      <c r="C1212" s="180">
        <v>46868</v>
      </c>
      <c r="D1212" s="178">
        <f t="shared" si="18"/>
        <v>46868</v>
      </c>
      <c r="E1212" s="182" t="s">
        <v>922</v>
      </c>
      <c r="F1212" s="179">
        <v>2028</v>
      </c>
    </row>
    <row r="1213" spans="3:6" x14ac:dyDescent="0.3">
      <c r="C1213" s="180">
        <v>46869</v>
      </c>
      <c r="D1213" s="178">
        <f t="shared" si="18"/>
        <v>46869</v>
      </c>
      <c r="E1213" s="182" t="s">
        <v>922</v>
      </c>
      <c r="F1213" s="179">
        <v>2028</v>
      </c>
    </row>
    <row r="1214" spans="3:6" x14ac:dyDescent="0.3">
      <c r="C1214" s="180">
        <v>46870</v>
      </c>
      <c r="D1214" s="178">
        <f t="shared" si="18"/>
        <v>46870</v>
      </c>
      <c r="E1214" s="182" t="s">
        <v>922</v>
      </c>
      <c r="F1214" s="179">
        <v>2028</v>
      </c>
    </row>
    <row r="1215" spans="3:6" x14ac:dyDescent="0.3">
      <c r="C1215" s="180">
        <v>46871</v>
      </c>
      <c r="D1215" s="178">
        <f t="shared" si="18"/>
        <v>46871</v>
      </c>
      <c r="E1215" s="182" t="s">
        <v>922</v>
      </c>
      <c r="F1215" s="179">
        <v>2028</v>
      </c>
    </row>
    <row r="1216" spans="3:6" x14ac:dyDescent="0.3">
      <c r="C1216" s="180">
        <v>46872</v>
      </c>
      <c r="D1216" s="178">
        <f t="shared" si="18"/>
        <v>46872</v>
      </c>
      <c r="E1216" s="182" t="s">
        <v>922</v>
      </c>
      <c r="F1216" s="179">
        <v>2028</v>
      </c>
    </row>
    <row r="1217" spans="3:6" x14ac:dyDescent="0.3">
      <c r="C1217" s="180">
        <v>46873</v>
      </c>
      <c r="D1217" s="178">
        <f t="shared" si="18"/>
        <v>46873</v>
      </c>
      <c r="E1217" s="182" t="s">
        <v>922</v>
      </c>
      <c r="F1217" s="179">
        <v>2028</v>
      </c>
    </row>
    <row r="1218" spans="3:6" x14ac:dyDescent="0.3">
      <c r="C1218" s="180">
        <v>46874</v>
      </c>
      <c r="D1218" s="178">
        <f t="shared" si="18"/>
        <v>46874</v>
      </c>
      <c r="E1218" s="182" t="s">
        <v>923</v>
      </c>
      <c r="F1218" s="179">
        <v>2028</v>
      </c>
    </row>
    <row r="1219" spans="3:6" x14ac:dyDescent="0.3">
      <c r="C1219" s="180">
        <v>46875</v>
      </c>
      <c r="D1219" s="178">
        <f t="shared" ref="D1219:D1282" si="19">C1219</f>
        <v>46875</v>
      </c>
      <c r="E1219" s="182" t="s">
        <v>923</v>
      </c>
      <c r="F1219" s="179">
        <v>2028</v>
      </c>
    </row>
    <row r="1220" spans="3:6" x14ac:dyDescent="0.3">
      <c r="C1220" s="180">
        <v>46876</v>
      </c>
      <c r="D1220" s="178">
        <f t="shared" si="19"/>
        <v>46876</v>
      </c>
      <c r="E1220" s="182" t="s">
        <v>923</v>
      </c>
      <c r="F1220" s="179">
        <v>2028</v>
      </c>
    </row>
    <row r="1221" spans="3:6" x14ac:dyDescent="0.3">
      <c r="C1221" s="180">
        <v>46877</v>
      </c>
      <c r="D1221" s="178">
        <f t="shared" si="19"/>
        <v>46877</v>
      </c>
      <c r="E1221" s="182" t="s">
        <v>923</v>
      </c>
      <c r="F1221" s="179">
        <v>2028</v>
      </c>
    </row>
    <row r="1222" spans="3:6" x14ac:dyDescent="0.3">
      <c r="C1222" s="180">
        <v>46878</v>
      </c>
      <c r="D1222" s="178">
        <f t="shared" si="19"/>
        <v>46878</v>
      </c>
      <c r="E1222" s="182" t="s">
        <v>923</v>
      </c>
      <c r="F1222" s="179">
        <v>2028</v>
      </c>
    </row>
    <row r="1223" spans="3:6" x14ac:dyDescent="0.3">
      <c r="C1223" s="180">
        <v>46879</v>
      </c>
      <c r="D1223" s="178">
        <f t="shared" si="19"/>
        <v>46879</v>
      </c>
      <c r="E1223" s="182" t="s">
        <v>923</v>
      </c>
      <c r="F1223" s="179">
        <v>2028</v>
      </c>
    </row>
    <row r="1224" spans="3:6" x14ac:dyDescent="0.3">
      <c r="C1224" s="180">
        <v>46880</v>
      </c>
      <c r="D1224" s="178">
        <f t="shared" si="19"/>
        <v>46880</v>
      </c>
      <c r="E1224" s="182" t="s">
        <v>923</v>
      </c>
      <c r="F1224" s="179">
        <v>2028</v>
      </c>
    </row>
    <row r="1225" spans="3:6" x14ac:dyDescent="0.3">
      <c r="C1225" s="180">
        <v>46881</v>
      </c>
      <c r="D1225" s="178">
        <f t="shared" si="19"/>
        <v>46881</v>
      </c>
      <c r="E1225" s="182" t="s">
        <v>923</v>
      </c>
      <c r="F1225" s="179">
        <v>2028</v>
      </c>
    </row>
    <row r="1226" spans="3:6" x14ac:dyDescent="0.3">
      <c r="C1226" s="180">
        <v>46882</v>
      </c>
      <c r="D1226" s="178">
        <f t="shared" si="19"/>
        <v>46882</v>
      </c>
      <c r="E1226" s="182" t="s">
        <v>923</v>
      </c>
      <c r="F1226" s="179">
        <v>2028</v>
      </c>
    </row>
    <row r="1227" spans="3:6" x14ac:dyDescent="0.3">
      <c r="C1227" s="180">
        <v>46883</v>
      </c>
      <c r="D1227" s="178">
        <f t="shared" si="19"/>
        <v>46883</v>
      </c>
      <c r="E1227" s="182" t="s">
        <v>923</v>
      </c>
      <c r="F1227" s="179">
        <v>2028</v>
      </c>
    </row>
    <row r="1228" spans="3:6" x14ac:dyDescent="0.3">
      <c r="C1228" s="180">
        <v>46884</v>
      </c>
      <c r="D1228" s="178">
        <f t="shared" si="19"/>
        <v>46884</v>
      </c>
      <c r="E1228" s="182" t="s">
        <v>923</v>
      </c>
      <c r="F1228" s="179">
        <v>2028</v>
      </c>
    </row>
    <row r="1229" spans="3:6" x14ac:dyDescent="0.3">
      <c r="C1229" s="180">
        <v>46885</v>
      </c>
      <c r="D1229" s="178">
        <f t="shared" si="19"/>
        <v>46885</v>
      </c>
      <c r="E1229" s="182" t="s">
        <v>923</v>
      </c>
      <c r="F1229" s="179">
        <v>2028</v>
      </c>
    </row>
    <row r="1230" spans="3:6" x14ac:dyDescent="0.3">
      <c r="C1230" s="180">
        <v>46886</v>
      </c>
      <c r="D1230" s="178">
        <f t="shared" si="19"/>
        <v>46886</v>
      </c>
      <c r="E1230" s="182" t="s">
        <v>923</v>
      </c>
      <c r="F1230" s="179">
        <v>2028</v>
      </c>
    </row>
    <row r="1231" spans="3:6" x14ac:dyDescent="0.3">
      <c r="C1231" s="180">
        <v>46887</v>
      </c>
      <c r="D1231" s="178">
        <f t="shared" si="19"/>
        <v>46887</v>
      </c>
      <c r="E1231" s="182" t="s">
        <v>923</v>
      </c>
      <c r="F1231" s="179">
        <v>2028</v>
      </c>
    </row>
    <row r="1232" spans="3:6" x14ac:dyDescent="0.3">
      <c r="C1232" s="180">
        <v>46888</v>
      </c>
      <c r="D1232" s="178">
        <f t="shared" si="19"/>
        <v>46888</v>
      </c>
      <c r="E1232" s="182" t="s">
        <v>923</v>
      </c>
      <c r="F1232" s="179">
        <v>2028</v>
      </c>
    </row>
    <row r="1233" spans="3:6" x14ac:dyDescent="0.3">
      <c r="C1233" s="180">
        <v>46889</v>
      </c>
      <c r="D1233" s="178">
        <f t="shared" si="19"/>
        <v>46889</v>
      </c>
      <c r="E1233" s="182" t="s">
        <v>923</v>
      </c>
      <c r="F1233" s="179">
        <v>2028</v>
      </c>
    </row>
    <row r="1234" spans="3:6" x14ac:dyDescent="0.3">
      <c r="C1234" s="180">
        <v>46890</v>
      </c>
      <c r="D1234" s="178">
        <f t="shared" si="19"/>
        <v>46890</v>
      </c>
      <c r="E1234" s="182" t="s">
        <v>923</v>
      </c>
      <c r="F1234" s="179">
        <v>2028</v>
      </c>
    </row>
    <row r="1235" spans="3:6" x14ac:dyDescent="0.3">
      <c r="C1235" s="180">
        <v>46891</v>
      </c>
      <c r="D1235" s="178">
        <f t="shared" si="19"/>
        <v>46891</v>
      </c>
      <c r="E1235" s="182" t="s">
        <v>923</v>
      </c>
      <c r="F1235" s="179">
        <v>2028</v>
      </c>
    </row>
    <row r="1236" spans="3:6" x14ac:dyDescent="0.3">
      <c r="C1236" s="180">
        <v>46892</v>
      </c>
      <c r="D1236" s="178">
        <f t="shared" si="19"/>
        <v>46892</v>
      </c>
      <c r="E1236" s="182" t="s">
        <v>923</v>
      </c>
      <c r="F1236" s="179">
        <v>2028</v>
      </c>
    </row>
    <row r="1237" spans="3:6" x14ac:dyDescent="0.3">
      <c r="C1237" s="180">
        <v>46893</v>
      </c>
      <c r="D1237" s="178">
        <f t="shared" si="19"/>
        <v>46893</v>
      </c>
      <c r="E1237" s="182" t="s">
        <v>923</v>
      </c>
      <c r="F1237" s="179">
        <v>2028</v>
      </c>
    </row>
    <row r="1238" spans="3:6" x14ac:dyDescent="0.3">
      <c r="C1238" s="180">
        <v>46894</v>
      </c>
      <c r="D1238" s="178">
        <f t="shared" si="19"/>
        <v>46894</v>
      </c>
      <c r="E1238" s="182" t="s">
        <v>923</v>
      </c>
      <c r="F1238" s="179">
        <v>2028</v>
      </c>
    </row>
    <row r="1239" spans="3:6" x14ac:dyDescent="0.3">
      <c r="C1239" s="180">
        <v>46895</v>
      </c>
      <c r="D1239" s="178">
        <f t="shared" si="19"/>
        <v>46895</v>
      </c>
      <c r="E1239" s="182" t="s">
        <v>923</v>
      </c>
      <c r="F1239" s="179">
        <v>2028</v>
      </c>
    </row>
    <row r="1240" spans="3:6" x14ac:dyDescent="0.3">
      <c r="C1240" s="180">
        <v>46896</v>
      </c>
      <c r="D1240" s="178">
        <f t="shared" si="19"/>
        <v>46896</v>
      </c>
      <c r="E1240" s="182" t="s">
        <v>923</v>
      </c>
      <c r="F1240" s="179">
        <v>2028</v>
      </c>
    </row>
    <row r="1241" spans="3:6" x14ac:dyDescent="0.3">
      <c r="C1241" s="180">
        <v>46897</v>
      </c>
      <c r="D1241" s="178">
        <f t="shared" si="19"/>
        <v>46897</v>
      </c>
      <c r="E1241" s="182" t="s">
        <v>923</v>
      </c>
      <c r="F1241" s="179">
        <v>2028</v>
      </c>
    </row>
    <row r="1242" spans="3:6" x14ac:dyDescent="0.3">
      <c r="C1242" s="180">
        <v>46898</v>
      </c>
      <c r="D1242" s="178">
        <f t="shared" si="19"/>
        <v>46898</v>
      </c>
      <c r="E1242" s="182" t="s">
        <v>923</v>
      </c>
      <c r="F1242" s="179">
        <v>2028</v>
      </c>
    </row>
    <row r="1243" spans="3:6" x14ac:dyDescent="0.3">
      <c r="C1243" s="180">
        <v>46899</v>
      </c>
      <c r="D1243" s="178">
        <f t="shared" si="19"/>
        <v>46899</v>
      </c>
      <c r="E1243" s="182" t="s">
        <v>923</v>
      </c>
      <c r="F1243" s="179">
        <v>2028</v>
      </c>
    </row>
    <row r="1244" spans="3:6" x14ac:dyDescent="0.3">
      <c r="C1244" s="180">
        <v>46900</v>
      </c>
      <c r="D1244" s="178">
        <f t="shared" si="19"/>
        <v>46900</v>
      </c>
      <c r="E1244" s="182" t="s">
        <v>923</v>
      </c>
      <c r="F1244" s="179">
        <v>2028</v>
      </c>
    </row>
    <row r="1245" spans="3:6" x14ac:dyDescent="0.3">
      <c r="C1245" s="180">
        <v>46901</v>
      </c>
      <c r="D1245" s="178">
        <f t="shared" si="19"/>
        <v>46901</v>
      </c>
      <c r="E1245" s="182" t="s">
        <v>923</v>
      </c>
      <c r="F1245" s="179">
        <v>2028</v>
      </c>
    </row>
    <row r="1246" spans="3:6" x14ac:dyDescent="0.3">
      <c r="C1246" s="180">
        <v>46902</v>
      </c>
      <c r="D1246" s="178">
        <f t="shared" si="19"/>
        <v>46902</v>
      </c>
      <c r="E1246" s="182" t="s">
        <v>923</v>
      </c>
      <c r="F1246" s="179">
        <v>2028</v>
      </c>
    </row>
    <row r="1247" spans="3:6" x14ac:dyDescent="0.3">
      <c r="C1247" s="180">
        <v>46903</v>
      </c>
      <c r="D1247" s="178">
        <f t="shared" si="19"/>
        <v>46903</v>
      </c>
      <c r="E1247" s="182" t="s">
        <v>923</v>
      </c>
      <c r="F1247" s="179">
        <v>2028</v>
      </c>
    </row>
    <row r="1248" spans="3:6" x14ac:dyDescent="0.3">
      <c r="C1248" s="180">
        <v>46904</v>
      </c>
      <c r="D1248" s="178">
        <f t="shared" si="19"/>
        <v>46904</v>
      </c>
      <c r="E1248" s="182" t="s">
        <v>923</v>
      </c>
      <c r="F1248" s="179">
        <v>2028</v>
      </c>
    </row>
    <row r="1249" spans="3:6" x14ac:dyDescent="0.3">
      <c r="C1249" s="180">
        <v>46905</v>
      </c>
      <c r="D1249" s="178">
        <f t="shared" si="19"/>
        <v>46905</v>
      </c>
      <c r="E1249" s="182" t="s">
        <v>924</v>
      </c>
      <c r="F1249" s="179">
        <v>2028</v>
      </c>
    </row>
    <row r="1250" spans="3:6" x14ac:dyDescent="0.3">
      <c r="C1250" s="180">
        <v>46906</v>
      </c>
      <c r="D1250" s="178">
        <f t="shared" si="19"/>
        <v>46906</v>
      </c>
      <c r="E1250" s="182" t="s">
        <v>924</v>
      </c>
      <c r="F1250" s="179">
        <v>2028</v>
      </c>
    </row>
    <row r="1251" spans="3:6" x14ac:dyDescent="0.3">
      <c r="C1251" s="180">
        <v>46907</v>
      </c>
      <c r="D1251" s="178">
        <f t="shared" si="19"/>
        <v>46907</v>
      </c>
      <c r="E1251" s="182" t="s">
        <v>924</v>
      </c>
      <c r="F1251" s="179">
        <v>2028</v>
      </c>
    </row>
    <row r="1252" spans="3:6" x14ac:dyDescent="0.3">
      <c r="C1252" s="180">
        <v>46908</v>
      </c>
      <c r="D1252" s="178">
        <f t="shared" si="19"/>
        <v>46908</v>
      </c>
      <c r="E1252" s="182" t="s">
        <v>924</v>
      </c>
      <c r="F1252" s="179">
        <v>2028</v>
      </c>
    </row>
    <row r="1253" spans="3:6" x14ac:dyDescent="0.3">
      <c r="C1253" s="180">
        <v>46909</v>
      </c>
      <c r="D1253" s="178">
        <f t="shared" si="19"/>
        <v>46909</v>
      </c>
      <c r="E1253" s="182" t="s">
        <v>924</v>
      </c>
      <c r="F1253" s="179">
        <v>2028</v>
      </c>
    </row>
    <row r="1254" spans="3:6" x14ac:dyDescent="0.3">
      <c r="C1254" s="180">
        <v>46910</v>
      </c>
      <c r="D1254" s="178">
        <f t="shared" si="19"/>
        <v>46910</v>
      </c>
      <c r="E1254" s="182" t="s">
        <v>924</v>
      </c>
      <c r="F1254" s="179">
        <v>2028</v>
      </c>
    </row>
    <row r="1255" spans="3:6" x14ac:dyDescent="0.3">
      <c r="C1255" s="180">
        <v>46911</v>
      </c>
      <c r="D1255" s="178">
        <f t="shared" si="19"/>
        <v>46911</v>
      </c>
      <c r="E1255" s="182" t="s">
        <v>924</v>
      </c>
      <c r="F1255" s="179">
        <v>2028</v>
      </c>
    </row>
    <row r="1256" spans="3:6" x14ac:dyDescent="0.3">
      <c r="C1256" s="180">
        <v>46912</v>
      </c>
      <c r="D1256" s="178">
        <f t="shared" si="19"/>
        <v>46912</v>
      </c>
      <c r="E1256" s="182" t="s">
        <v>924</v>
      </c>
      <c r="F1256" s="179">
        <v>2028</v>
      </c>
    </row>
    <row r="1257" spans="3:6" x14ac:dyDescent="0.3">
      <c r="C1257" s="180">
        <v>46913</v>
      </c>
      <c r="D1257" s="178">
        <f t="shared" si="19"/>
        <v>46913</v>
      </c>
      <c r="E1257" s="182" t="s">
        <v>924</v>
      </c>
      <c r="F1257" s="179">
        <v>2028</v>
      </c>
    </row>
    <row r="1258" spans="3:6" x14ac:dyDescent="0.3">
      <c r="C1258" s="180">
        <v>46914</v>
      </c>
      <c r="D1258" s="178">
        <f t="shared" si="19"/>
        <v>46914</v>
      </c>
      <c r="E1258" s="182" t="s">
        <v>924</v>
      </c>
      <c r="F1258" s="179">
        <v>2028</v>
      </c>
    </row>
    <row r="1259" spans="3:6" x14ac:dyDescent="0.3">
      <c r="C1259" s="180">
        <v>46915</v>
      </c>
      <c r="D1259" s="178">
        <f t="shared" si="19"/>
        <v>46915</v>
      </c>
      <c r="E1259" s="182" t="s">
        <v>924</v>
      </c>
      <c r="F1259" s="179">
        <v>2028</v>
      </c>
    </row>
    <row r="1260" spans="3:6" x14ac:dyDescent="0.3">
      <c r="C1260" s="180">
        <v>46916</v>
      </c>
      <c r="D1260" s="178">
        <f t="shared" si="19"/>
        <v>46916</v>
      </c>
      <c r="E1260" s="182" t="s">
        <v>924</v>
      </c>
      <c r="F1260" s="179">
        <v>2028</v>
      </c>
    </row>
    <row r="1261" spans="3:6" x14ac:dyDescent="0.3">
      <c r="C1261" s="180">
        <v>46917</v>
      </c>
      <c r="D1261" s="178">
        <f t="shared" si="19"/>
        <v>46917</v>
      </c>
      <c r="E1261" s="182" t="s">
        <v>924</v>
      </c>
      <c r="F1261" s="179">
        <v>2028</v>
      </c>
    </row>
    <row r="1262" spans="3:6" x14ac:dyDescent="0.3">
      <c r="C1262" s="180">
        <v>46918</v>
      </c>
      <c r="D1262" s="178">
        <f t="shared" si="19"/>
        <v>46918</v>
      </c>
      <c r="E1262" s="182" t="s">
        <v>924</v>
      </c>
      <c r="F1262" s="179">
        <v>2028</v>
      </c>
    </row>
    <row r="1263" spans="3:6" x14ac:dyDescent="0.3">
      <c r="C1263" s="180">
        <v>46919</v>
      </c>
      <c r="D1263" s="178">
        <f t="shared" si="19"/>
        <v>46919</v>
      </c>
      <c r="E1263" s="182" t="s">
        <v>924</v>
      </c>
      <c r="F1263" s="179">
        <v>2028</v>
      </c>
    </row>
    <row r="1264" spans="3:6" x14ac:dyDescent="0.3">
      <c r="C1264" s="180">
        <v>46920</v>
      </c>
      <c r="D1264" s="178">
        <f t="shared" si="19"/>
        <v>46920</v>
      </c>
      <c r="E1264" s="182" t="s">
        <v>924</v>
      </c>
      <c r="F1264" s="179">
        <v>2028</v>
      </c>
    </row>
    <row r="1265" spans="3:6" x14ac:dyDescent="0.3">
      <c r="C1265" s="180">
        <v>46921</v>
      </c>
      <c r="D1265" s="178">
        <f t="shared" si="19"/>
        <v>46921</v>
      </c>
      <c r="E1265" s="182" t="s">
        <v>924</v>
      </c>
      <c r="F1265" s="179">
        <v>2028</v>
      </c>
    </row>
    <row r="1266" spans="3:6" x14ac:dyDescent="0.3">
      <c r="C1266" s="180">
        <v>46922</v>
      </c>
      <c r="D1266" s="178">
        <f t="shared" si="19"/>
        <v>46922</v>
      </c>
      <c r="E1266" s="182" t="s">
        <v>924</v>
      </c>
      <c r="F1266" s="179">
        <v>2028</v>
      </c>
    </row>
    <row r="1267" spans="3:6" x14ac:dyDescent="0.3">
      <c r="C1267" s="180">
        <v>46923</v>
      </c>
      <c r="D1267" s="178">
        <f t="shared" si="19"/>
        <v>46923</v>
      </c>
      <c r="E1267" s="182" t="s">
        <v>924</v>
      </c>
      <c r="F1267" s="179">
        <v>2028</v>
      </c>
    </row>
    <row r="1268" spans="3:6" x14ac:dyDescent="0.3">
      <c r="C1268" s="180">
        <v>46924</v>
      </c>
      <c r="D1268" s="178">
        <f t="shared" si="19"/>
        <v>46924</v>
      </c>
      <c r="E1268" s="182" t="s">
        <v>924</v>
      </c>
      <c r="F1268" s="179">
        <v>2028</v>
      </c>
    </row>
    <row r="1269" spans="3:6" x14ac:dyDescent="0.3">
      <c r="C1269" s="180">
        <v>46925</v>
      </c>
      <c r="D1269" s="178">
        <f t="shared" si="19"/>
        <v>46925</v>
      </c>
      <c r="E1269" s="182" t="s">
        <v>924</v>
      </c>
      <c r="F1269" s="179">
        <v>2028</v>
      </c>
    </row>
    <row r="1270" spans="3:6" x14ac:dyDescent="0.3">
      <c r="C1270" s="180">
        <v>46926</v>
      </c>
      <c r="D1270" s="178">
        <f t="shared" si="19"/>
        <v>46926</v>
      </c>
      <c r="E1270" s="182" t="s">
        <v>924</v>
      </c>
      <c r="F1270" s="179">
        <v>2028</v>
      </c>
    </row>
    <row r="1271" spans="3:6" x14ac:dyDescent="0.3">
      <c r="C1271" s="180">
        <v>46927</v>
      </c>
      <c r="D1271" s="178">
        <f t="shared" si="19"/>
        <v>46927</v>
      </c>
      <c r="E1271" s="182" t="s">
        <v>924</v>
      </c>
      <c r="F1271" s="179">
        <v>2028</v>
      </c>
    </row>
    <row r="1272" spans="3:6" x14ac:dyDescent="0.3">
      <c r="C1272" s="180">
        <v>46928</v>
      </c>
      <c r="D1272" s="178">
        <f t="shared" si="19"/>
        <v>46928</v>
      </c>
      <c r="E1272" s="182" t="s">
        <v>924</v>
      </c>
      <c r="F1272" s="179">
        <v>2028</v>
      </c>
    </row>
    <row r="1273" spans="3:6" x14ac:dyDescent="0.3">
      <c r="C1273" s="180">
        <v>46929</v>
      </c>
      <c r="D1273" s="178">
        <f t="shared" si="19"/>
        <v>46929</v>
      </c>
      <c r="E1273" s="182" t="s">
        <v>924</v>
      </c>
      <c r="F1273" s="179">
        <v>2028</v>
      </c>
    </row>
    <row r="1274" spans="3:6" x14ac:dyDescent="0.3">
      <c r="C1274" s="180">
        <v>46930</v>
      </c>
      <c r="D1274" s="178">
        <f t="shared" si="19"/>
        <v>46930</v>
      </c>
      <c r="E1274" s="182" t="s">
        <v>924</v>
      </c>
      <c r="F1274" s="179">
        <v>2028</v>
      </c>
    </row>
    <row r="1275" spans="3:6" x14ac:dyDescent="0.3">
      <c r="C1275" s="180">
        <v>46931</v>
      </c>
      <c r="D1275" s="178">
        <f t="shared" si="19"/>
        <v>46931</v>
      </c>
      <c r="E1275" s="182" t="s">
        <v>924</v>
      </c>
      <c r="F1275" s="179">
        <v>2028</v>
      </c>
    </row>
    <row r="1276" spans="3:6" x14ac:dyDescent="0.3">
      <c r="C1276" s="180">
        <v>46932</v>
      </c>
      <c r="D1276" s="178">
        <f t="shared" si="19"/>
        <v>46932</v>
      </c>
      <c r="E1276" s="182" t="s">
        <v>924</v>
      </c>
      <c r="F1276" s="179">
        <v>2028</v>
      </c>
    </row>
    <row r="1277" spans="3:6" x14ac:dyDescent="0.3">
      <c r="C1277" s="180">
        <v>46933</v>
      </c>
      <c r="D1277" s="178">
        <f t="shared" si="19"/>
        <v>46933</v>
      </c>
      <c r="E1277" s="182" t="s">
        <v>924</v>
      </c>
      <c r="F1277" s="179">
        <v>2028</v>
      </c>
    </row>
    <row r="1278" spans="3:6" x14ac:dyDescent="0.3">
      <c r="C1278" s="180">
        <v>46934</v>
      </c>
      <c r="D1278" s="178">
        <f t="shared" si="19"/>
        <v>46934</v>
      </c>
      <c r="E1278" s="182" t="s">
        <v>924</v>
      </c>
      <c r="F1278" s="179">
        <v>2028</v>
      </c>
    </row>
    <row r="1279" spans="3:6" x14ac:dyDescent="0.3">
      <c r="C1279" s="180">
        <v>46935</v>
      </c>
      <c r="D1279" s="178">
        <f t="shared" si="19"/>
        <v>46935</v>
      </c>
      <c r="E1279" s="182" t="s">
        <v>925</v>
      </c>
      <c r="F1279" s="179">
        <v>2028</v>
      </c>
    </row>
    <row r="1280" spans="3:6" x14ac:dyDescent="0.3">
      <c r="C1280" s="180">
        <v>46936</v>
      </c>
      <c r="D1280" s="178">
        <f t="shared" si="19"/>
        <v>46936</v>
      </c>
      <c r="E1280" s="182" t="s">
        <v>925</v>
      </c>
      <c r="F1280" s="179">
        <v>2028</v>
      </c>
    </row>
    <row r="1281" spans="3:6" x14ac:dyDescent="0.3">
      <c r="C1281" s="180">
        <v>46937</v>
      </c>
      <c r="D1281" s="178">
        <f t="shared" si="19"/>
        <v>46937</v>
      </c>
      <c r="E1281" s="182" t="s">
        <v>925</v>
      </c>
      <c r="F1281" s="179">
        <v>2028</v>
      </c>
    </row>
    <row r="1282" spans="3:6" x14ac:dyDescent="0.3">
      <c r="C1282" s="180">
        <v>46938</v>
      </c>
      <c r="D1282" s="178">
        <f t="shared" si="19"/>
        <v>46938</v>
      </c>
      <c r="E1282" s="182" t="s">
        <v>925</v>
      </c>
      <c r="F1282" s="179">
        <v>2028</v>
      </c>
    </row>
    <row r="1283" spans="3:6" x14ac:dyDescent="0.3">
      <c r="C1283" s="180">
        <v>46939</v>
      </c>
      <c r="D1283" s="178">
        <f t="shared" ref="D1283:D1346" si="20">C1283</f>
        <v>46939</v>
      </c>
      <c r="E1283" s="182" t="s">
        <v>925</v>
      </c>
      <c r="F1283" s="179">
        <v>2028</v>
      </c>
    </row>
    <row r="1284" spans="3:6" x14ac:dyDescent="0.3">
      <c r="C1284" s="180">
        <v>46940</v>
      </c>
      <c r="D1284" s="178">
        <f t="shared" si="20"/>
        <v>46940</v>
      </c>
      <c r="E1284" s="182" t="s">
        <v>925</v>
      </c>
      <c r="F1284" s="179">
        <v>2028</v>
      </c>
    </row>
    <row r="1285" spans="3:6" x14ac:dyDescent="0.3">
      <c r="C1285" s="180">
        <v>46941</v>
      </c>
      <c r="D1285" s="178">
        <f t="shared" si="20"/>
        <v>46941</v>
      </c>
      <c r="E1285" s="182" t="s">
        <v>925</v>
      </c>
      <c r="F1285" s="179">
        <v>2028</v>
      </c>
    </row>
    <row r="1286" spans="3:6" x14ac:dyDescent="0.3">
      <c r="C1286" s="180">
        <v>46942</v>
      </c>
      <c r="D1286" s="178">
        <f t="shared" si="20"/>
        <v>46942</v>
      </c>
      <c r="E1286" s="182" t="s">
        <v>925</v>
      </c>
      <c r="F1286" s="179">
        <v>2028</v>
      </c>
    </row>
    <row r="1287" spans="3:6" x14ac:dyDescent="0.3">
      <c r="C1287" s="180">
        <v>46943</v>
      </c>
      <c r="D1287" s="178">
        <f t="shared" si="20"/>
        <v>46943</v>
      </c>
      <c r="E1287" s="182" t="s">
        <v>925</v>
      </c>
      <c r="F1287" s="179">
        <v>2028</v>
      </c>
    </row>
    <row r="1288" spans="3:6" x14ac:dyDescent="0.3">
      <c r="C1288" s="180">
        <v>46944</v>
      </c>
      <c r="D1288" s="178">
        <f t="shared" si="20"/>
        <v>46944</v>
      </c>
      <c r="E1288" s="182" t="s">
        <v>925</v>
      </c>
      <c r="F1288" s="179">
        <v>2028</v>
      </c>
    </row>
    <row r="1289" spans="3:6" x14ac:dyDescent="0.3">
      <c r="C1289" s="180">
        <v>46945</v>
      </c>
      <c r="D1289" s="178">
        <f t="shared" si="20"/>
        <v>46945</v>
      </c>
      <c r="E1289" s="182" t="s">
        <v>925</v>
      </c>
      <c r="F1289" s="179">
        <v>2028</v>
      </c>
    </row>
    <row r="1290" spans="3:6" x14ac:dyDescent="0.3">
      <c r="C1290" s="180">
        <v>46946</v>
      </c>
      <c r="D1290" s="178">
        <f t="shared" si="20"/>
        <v>46946</v>
      </c>
      <c r="E1290" s="182" t="s">
        <v>925</v>
      </c>
      <c r="F1290" s="179">
        <v>2028</v>
      </c>
    </row>
    <row r="1291" spans="3:6" x14ac:dyDescent="0.3">
      <c r="C1291" s="180">
        <v>46947</v>
      </c>
      <c r="D1291" s="178">
        <f t="shared" si="20"/>
        <v>46947</v>
      </c>
      <c r="E1291" s="182" t="s">
        <v>925</v>
      </c>
      <c r="F1291" s="179">
        <v>2028</v>
      </c>
    </row>
    <row r="1292" spans="3:6" x14ac:dyDescent="0.3">
      <c r="C1292" s="180">
        <v>46948</v>
      </c>
      <c r="D1292" s="178">
        <f t="shared" si="20"/>
        <v>46948</v>
      </c>
      <c r="E1292" s="182" t="s">
        <v>925</v>
      </c>
      <c r="F1292" s="179">
        <v>2028</v>
      </c>
    </row>
    <row r="1293" spans="3:6" x14ac:dyDescent="0.3">
      <c r="C1293" s="180">
        <v>46949</v>
      </c>
      <c r="D1293" s="178">
        <f t="shared" si="20"/>
        <v>46949</v>
      </c>
      <c r="E1293" s="182" t="s">
        <v>925</v>
      </c>
      <c r="F1293" s="179">
        <v>2028</v>
      </c>
    </row>
    <row r="1294" spans="3:6" x14ac:dyDescent="0.3">
      <c r="C1294" s="180">
        <v>46950</v>
      </c>
      <c r="D1294" s="178">
        <f t="shared" si="20"/>
        <v>46950</v>
      </c>
      <c r="E1294" s="182" t="s">
        <v>925</v>
      </c>
      <c r="F1294" s="179">
        <v>2028</v>
      </c>
    </row>
    <row r="1295" spans="3:6" x14ac:dyDescent="0.3">
      <c r="C1295" s="180">
        <v>46951</v>
      </c>
      <c r="D1295" s="178">
        <f t="shared" si="20"/>
        <v>46951</v>
      </c>
      <c r="E1295" s="182" t="s">
        <v>925</v>
      </c>
      <c r="F1295" s="179">
        <v>2028</v>
      </c>
    </row>
    <row r="1296" spans="3:6" x14ac:dyDescent="0.3">
      <c r="C1296" s="180">
        <v>46952</v>
      </c>
      <c r="D1296" s="178">
        <f t="shared" si="20"/>
        <v>46952</v>
      </c>
      <c r="E1296" s="182" t="s">
        <v>925</v>
      </c>
      <c r="F1296" s="179">
        <v>2028</v>
      </c>
    </row>
    <row r="1297" spans="3:6" x14ac:dyDescent="0.3">
      <c r="C1297" s="180">
        <v>46953</v>
      </c>
      <c r="D1297" s="178">
        <f t="shared" si="20"/>
        <v>46953</v>
      </c>
      <c r="E1297" s="182" t="s">
        <v>925</v>
      </c>
      <c r="F1297" s="179">
        <v>2028</v>
      </c>
    </row>
    <row r="1298" spans="3:6" x14ac:dyDescent="0.3">
      <c r="C1298" s="180">
        <v>46954</v>
      </c>
      <c r="D1298" s="178">
        <f t="shared" si="20"/>
        <v>46954</v>
      </c>
      <c r="E1298" s="182" t="s">
        <v>925</v>
      </c>
      <c r="F1298" s="179">
        <v>2028</v>
      </c>
    </row>
    <row r="1299" spans="3:6" x14ac:dyDescent="0.3">
      <c r="C1299" s="180">
        <v>46955</v>
      </c>
      <c r="D1299" s="178">
        <f t="shared" si="20"/>
        <v>46955</v>
      </c>
      <c r="E1299" s="182" t="s">
        <v>925</v>
      </c>
      <c r="F1299" s="179">
        <v>2028</v>
      </c>
    </row>
    <row r="1300" spans="3:6" x14ac:dyDescent="0.3">
      <c r="C1300" s="180">
        <v>46956</v>
      </c>
      <c r="D1300" s="178">
        <f t="shared" si="20"/>
        <v>46956</v>
      </c>
      <c r="E1300" s="182" t="s">
        <v>925</v>
      </c>
      <c r="F1300" s="179">
        <v>2028</v>
      </c>
    </row>
    <row r="1301" spans="3:6" x14ac:dyDescent="0.3">
      <c r="C1301" s="180">
        <v>46957</v>
      </c>
      <c r="D1301" s="178">
        <f t="shared" si="20"/>
        <v>46957</v>
      </c>
      <c r="E1301" s="182" t="s">
        <v>925</v>
      </c>
      <c r="F1301" s="179">
        <v>2028</v>
      </c>
    </row>
    <row r="1302" spans="3:6" x14ac:dyDescent="0.3">
      <c r="C1302" s="180">
        <v>46958</v>
      </c>
      <c r="D1302" s="178">
        <f t="shared" si="20"/>
        <v>46958</v>
      </c>
      <c r="E1302" s="182" t="s">
        <v>925</v>
      </c>
      <c r="F1302" s="179">
        <v>2028</v>
      </c>
    </row>
    <row r="1303" spans="3:6" x14ac:dyDescent="0.3">
      <c r="C1303" s="180">
        <v>46959</v>
      </c>
      <c r="D1303" s="178">
        <f t="shared" si="20"/>
        <v>46959</v>
      </c>
      <c r="E1303" s="182" t="s">
        <v>925</v>
      </c>
      <c r="F1303" s="179">
        <v>2028</v>
      </c>
    </row>
    <row r="1304" spans="3:6" x14ac:dyDescent="0.3">
      <c r="C1304" s="180">
        <v>46960</v>
      </c>
      <c r="D1304" s="178">
        <f t="shared" si="20"/>
        <v>46960</v>
      </c>
      <c r="E1304" s="182" t="s">
        <v>925</v>
      </c>
      <c r="F1304" s="179">
        <v>2028</v>
      </c>
    </row>
    <row r="1305" spans="3:6" x14ac:dyDescent="0.3">
      <c r="C1305" s="180">
        <v>46961</v>
      </c>
      <c r="D1305" s="178">
        <f t="shared" si="20"/>
        <v>46961</v>
      </c>
      <c r="E1305" s="182" t="s">
        <v>925</v>
      </c>
      <c r="F1305" s="179">
        <v>2028</v>
      </c>
    </row>
    <row r="1306" spans="3:6" x14ac:dyDescent="0.3">
      <c r="C1306" s="180">
        <v>46962</v>
      </c>
      <c r="D1306" s="178">
        <f t="shared" si="20"/>
        <v>46962</v>
      </c>
      <c r="E1306" s="182" t="s">
        <v>925</v>
      </c>
      <c r="F1306" s="179">
        <v>2028</v>
      </c>
    </row>
    <row r="1307" spans="3:6" x14ac:dyDescent="0.3">
      <c r="C1307" s="180">
        <v>46963</v>
      </c>
      <c r="D1307" s="178">
        <f t="shared" si="20"/>
        <v>46963</v>
      </c>
      <c r="E1307" s="182" t="s">
        <v>925</v>
      </c>
      <c r="F1307" s="179">
        <v>2028</v>
      </c>
    </row>
    <row r="1308" spans="3:6" x14ac:dyDescent="0.3">
      <c r="C1308" s="180">
        <v>46964</v>
      </c>
      <c r="D1308" s="178">
        <f t="shared" si="20"/>
        <v>46964</v>
      </c>
      <c r="E1308" s="182" t="s">
        <v>925</v>
      </c>
      <c r="F1308" s="179">
        <v>2028</v>
      </c>
    </row>
    <row r="1309" spans="3:6" x14ac:dyDescent="0.3">
      <c r="C1309" s="180">
        <v>46965</v>
      </c>
      <c r="D1309" s="178">
        <f t="shared" si="20"/>
        <v>46965</v>
      </c>
      <c r="E1309" s="182" t="s">
        <v>925</v>
      </c>
      <c r="F1309" s="179">
        <v>2028</v>
      </c>
    </row>
    <row r="1310" spans="3:6" x14ac:dyDescent="0.3">
      <c r="C1310" s="180">
        <v>46966</v>
      </c>
      <c r="D1310" s="178">
        <f t="shared" si="20"/>
        <v>46966</v>
      </c>
      <c r="E1310" s="182" t="s">
        <v>926</v>
      </c>
      <c r="F1310" s="179">
        <v>2028</v>
      </c>
    </row>
    <row r="1311" spans="3:6" x14ac:dyDescent="0.3">
      <c r="C1311" s="180">
        <v>46967</v>
      </c>
      <c r="D1311" s="178">
        <f t="shared" si="20"/>
        <v>46967</v>
      </c>
      <c r="E1311" s="182" t="s">
        <v>926</v>
      </c>
      <c r="F1311" s="179">
        <v>2028</v>
      </c>
    </row>
    <row r="1312" spans="3:6" x14ac:dyDescent="0.3">
      <c r="C1312" s="180">
        <v>46968</v>
      </c>
      <c r="D1312" s="178">
        <f t="shared" si="20"/>
        <v>46968</v>
      </c>
      <c r="E1312" s="182" t="s">
        <v>926</v>
      </c>
      <c r="F1312" s="179">
        <v>2028</v>
      </c>
    </row>
    <row r="1313" spans="3:6" x14ac:dyDescent="0.3">
      <c r="C1313" s="180">
        <v>46969</v>
      </c>
      <c r="D1313" s="178">
        <f t="shared" si="20"/>
        <v>46969</v>
      </c>
      <c r="E1313" s="182" t="s">
        <v>926</v>
      </c>
      <c r="F1313" s="179">
        <v>2028</v>
      </c>
    </row>
    <row r="1314" spans="3:6" x14ac:dyDescent="0.3">
      <c r="C1314" s="180">
        <v>46970</v>
      </c>
      <c r="D1314" s="178">
        <f t="shared" si="20"/>
        <v>46970</v>
      </c>
      <c r="E1314" s="182" t="s">
        <v>926</v>
      </c>
      <c r="F1314" s="179">
        <v>2028</v>
      </c>
    </row>
    <row r="1315" spans="3:6" x14ac:dyDescent="0.3">
      <c r="C1315" s="180">
        <v>46971</v>
      </c>
      <c r="D1315" s="178">
        <f t="shared" si="20"/>
        <v>46971</v>
      </c>
      <c r="E1315" s="182" t="s">
        <v>926</v>
      </c>
      <c r="F1315" s="179">
        <v>2028</v>
      </c>
    </row>
    <row r="1316" spans="3:6" x14ac:dyDescent="0.3">
      <c r="C1316" s="180">
        <v>46972</v>
      </c>
      <c r="D1316" s="178">
        <f t="shared" si="20"/>
        <v>46972</v>
      </c>
      <c r="E1316" s="182" t="s">
        <v>926</v>
      </c>
      <c r="F1316" s="179">
        <v>2028</v>
      </c>
    </row>
    <row r="1317" spans="3:6" x14ac:dyDescent="0.3">
      <c r="C1317" s="180">
        <v>46973</v>
      </c>
      <c r="D1317" s="178">
        <f t="shared" si="20"/>
        <v>46973</v>
      </c>
      <c r="E1317" s="182" t="s">
        <v>926</v>
      </c>
      <c r="F1317" s="179">
        <v>2028</v>
      </c>
    </row>
    <row r="1318" spans="3:6" x14ac:dyDescent="0.3">
      <c r="C1318" s="180">
        <v>46974</v>
      </c>
      <c r="D1318" s="178">
        <f t="shared" si="20"/>
        <v>46974</v>
      </c>
      <c r="E1318" s="182" t="s">
        <v>926</v>
      </c>
      <c r="F1318" s="179">
        <v>2028</v>
      </c>
    </row>
    <row r="1319" spans="3:6" x14ac:dyDescent="0.3">
      <c r="C1319" s="180">
        <v>46975</v>
      </c>
      <c r="D1319" s="178">
        <f t="shared" si="20"/>
        <v>46975</v>
      </c>
      <c r="E1319" s="182" t="s">
        <v>926</v>
      </c>
      <c r="F1319" s="179">
        <v>2028</v>
      </c>
    </row>
    <row r="1320" spans="3:6" x14ac:dyDescent="0.3">
      <c r="C1320" s="180">
        <v>46976</v>
      </c>
      <c r="D1320" s="178">
        <f t="shared" si="20"/>
        <v>46976</v>
      </c>
      <c r="E1320" s="182" t="s">
        <v>926</v>
      </c>
      <c r="F1320" s="179">
        <v>2028</v>
      </c>
    </row>
    <row r="1321" spans="3:6" x14ac:dyDescent="0.3">
      <c r="C1321" s="180">
        <v>46977</v>
      </c>
      <c r="D1321" s="178">
        <f t="shared" si="20"/>
        <v>46977</v>
      </c>
      <c r="E1321" s="182" t="s">
        <v>926</v>
      </c>
      <c r="F1321" s="179">
        <v>2028</v>
      </c>
    </row>
    <row r="1322" spans="3:6" x14ac:dyDescent="0.3">
      <c r="C1322" s="180">
        <v>46978</v>
      </c>
      <c r="D1322" s="178">
        <f t="shared" si="20"/>
        <v>46978</v>
      </c>
      <c r="E1322" s="182" t="s">
        <v>926</v>
      </c>
      <c r="F1322" s="179">
        <v>2028</v>
      </c>
    </row>
    <row r="1323" spans="3:6" x14ac:dyDescent="0.3">
      <c r="C1323" s="180">
        <v>46979</v>
      </c>
      <c r="D1323" s="178">
        <f t="shared" si="20"/>
        <v>46979</v>
      </c>
      <c r="E1323" s="182" t="s">
        <v>926</v>
      </c>
      <c r="F1323" s="179">
        <v>2028</v>
      </c>
    </row>
    <row r="1324" spans="3:6" x14ac:dyDescent="0.3">
      <c r="C1324" s="180">
        <v>46980</v>
      </c>
      <c r="D1324" s="178">
        <f t="shared" si="20"/>
        <v>46980</v>
      </c>
      <c r="E1324" s="182" t="s">
        <v>926</v>
      </c>
      <c r="F1324" s="179">
        <v>2028</v>
      </c>
    </row>
    <row r="1325" spans="3:6" x14ac:dyDescent="0.3">
      <c r="C1325" s="180">
        <v>46981</v>
      </c>
      <c r="D1325" s="178">
        <f t="shared" si="20"/>
        <v>46981</v>
      </c>
      <c r="E1325" s="182" t="s">
        <v>926</v>
      </c>
      <c r="F1325" s="179">
        <v>2028</v>
      </c>
    </row>
    <row r="1326" spans="3:6" x14ac:dyDescent="0.3">
      <c r="C1326" s="180">
        <v>46982</v>
      </c>
      <c r="D1326" s="178">
        <f t="shared" si="20"/>
        <v>46982</v>
      </c>
      <c r="E1326" s="182" t="s">
        <v>926</v>
      </c>
      <c r="F1326" s="179">
        <v>2028</v>
      </c>
    </row>
    <row r="1327" spans="3:6" x14ac:dyDescent="0.3">
      <c r="C1327" s="180">
        <v>46983</v>
      </c>
      <c r="D1327" s="178">
        <f t="shared" si="20"/>
        <v>46983</v>
      </c>
      <c r="E1327" s="182" t="s">
        <v>926</v>
      </c>
      <c r="F1327" s="179">
        <v>2028</v>
      </c>
    </row>
    <row r="1328" spans="3:6" x14ac:dyDescent="0.3">
      <c r="C1328" s="180">
        <v>46984</v>
      </c>
      <c r="D1328" s="178">
        <f t="shared" si="20"/>
        <v>46984</v>
      </c>
      <c r="E1328" s="182" t="s">
        <v>926</v>
      </c>
      <c r="F1328" s="179">
        <v>2028</v>
      </c>
    </row>
    <row r="1329" spans="3:6" x14ac:dyDescent="0.3">
      <c r="C1329" s="180">
        <v>46985</v>
      </c>
      <c r="D1329" s="178">
        <f t="shared" si="20"/>
        <v>46985</v>
      </c>
      <c r="E1329" s="182" t="s">
        <v>926</v>
      </c>
      <c r="F1329" s="179">
        <v>2028</v>
      </c>
    </row>
    <row r="1330" spans="3:6" x14ac:dyDescent="0.3">
      <c r="C1330" s="180">
        <v>46986</v>
      </c>
      <c r="D1330" s="178">
        <f t="shared" si="20"/>
        <v>46986</v>
      </c>
      <c r="E1330" s="182" t="s">
        <v>926</v>
      </c>
      <c r="F1330" s="179">
        <v>2028</v>
      </c>
    </row>
    <row r="1331" spans="3:6" x14ac:dyDescent="0.3">
      <c r="C1331" s="180">
        <v>46987</v>
      </c>
      <c r="D1331" s="178">
        <f t="shared" si="20"/>
        <v>46987</v>
      </c>
      <c r="E1331" s="182" t="s">
        <v>926</v>
      </c>
      <c r="F1331" s="179">
        <v>2028</v>
      </c>
    </row>
    <row r="1332" spans="3:6" x14ac:dyDescent="0.3">
      <c r="C1332" s="180">
        <v>46988</v>
      </c>
      <c r="D1332" s="178">
        <f t="shared" si="20"/>
        <v>46988</v>
      </c>
      <c r="E1332" s="182" t="s">
        <v>926</v>
      </c>
      <c r="F1332" s="179">
        <v>2028</v>
      </c>
    </row>
    <row r="1333" spans="3:6" x14ac:dyDescent="0.3">
      <c r="C1333" s="180">
        <v>46989</v>
      </c>
      <c r="D1333" s="178">
        <f t="shared" si="20"/>
        <v>46989</v>
      </c>
      <c r="E1333" s="182" t="s">
        <v>926</v>
      </c>
      <c r="F1333" s="179">
        <v>2028</v>
      </c>
    </row>
    <row r="1334" spans="3:6" x14ac:dyDescent="0.3">
      <c r="C1334" s="180">
        <v>46990</v>
      </c>
      <c r="D1334" s="178">
        <f t="shared" si="20"/>
        <v>46990</v>
      </c>
      <c r="E1334" s="182" t="s">
        <v>926</v>
      </c>
      <c r="F1334" s="179">
        <v>2028</v>
      </c>
    </row>
    <row r="1335" spans="3:6" x14ac:dyDescent="0.3">
      <c r="C1335" s="180">
        <v>46991</v>
      </c>
      <c r="D1335" s="178">
        <f t="shared" si="20"/>
        <v>46991</v>
      </c>
      <c r="E1335" s="182" t="s">
        <v>926</v>
      </c>
      <c r="F1335" s="179">
        <v>2028</v>
      </c>
    </row>
    <row r="1336" spans="3:6" x14ac:dyDescent="0.3">
      <c r="C1336" s="180">
        <v>46992</v>
      </c>
      <c r="D1336" s="178">
        <f t="shared" si="20"/>
        <v>46992</v>
      </c>
      <c r="E1336" s="182" t="s">
        <v>926</v>
      </c>
      <c r="F1336" s="179">
        <v>2028</v>
      </c>
    </row>
    <row r="1337" spans="3:6" x14ac:dyDescent="0.3">
      <c r="C1337" s="180">
        <v>46993</v>
      </c>
      <c r="D1337" s="178">
        <f t="shared" si="20"/>
        <v>46993</v>
      </c>
      <c r="E1337" s="182" t="s">
        <v>926</v>
      </c>
      <c r="F1337" s="179">
        <v>2028</v>
      </c>
    </row>
    <row r="1338" spans="3:6" x14ac:dyDescent="0.3">
      <c r="C1338" s="180">
        <v>46994</v>
      </c>
      <c r="D1338" s="178">
        <f t="shared" si="20"/>
        <v>46994</v>
      </c>
      <c r="E1338" s="182" t="s">
        <v>926</v>
      </c>
      <c r="F1338" s="179">
        <v>2028</v>
      </c>
    </row>
    <row r="1339" spans="3:6" x14ac:dyDescent="0.3">
      <c r="C1339" s="180">
        <v>46995</v>
      </c>
      <c r="D1339" s="178">
        <f t="shared" si="20"/>
        <v>46995</v>
      </c>
      <c r="E1339" s="182" t="s">
        <v>926</v>
      </c>
      <c r="F1339" s="179">
        <v>2028</v>
      </c>
    </row>
    <row r="1340" spans="3:6" x14ac:dyDescent="0.3">
      <c r="C1340" s="180">
        <v>46996</v>
      </c>
      <c r="D1340" s="178">
        <f t="shared" si="20"/>
        <v>46996</v>
      </c>
      <c r="E1340" s="182" t="s">
        <v>926</v>
      </c>
      <c r="F1340" s="179">
        <v>2028</v>
      </c>
    </row>
    <row r="1341" spans="3:6" x14ac:dyDescent="0.3">
      <c r="C1341" s="180">
        <v>46997</v>
      </c>
      <c r="D1341" s="178">
        <f t="shared" si="20"/>
        <v>46997</v>
      </c>
      <c r="E1341" s="182" t="s">
        <v>927</v>
      </c>
      <c r="F1341" s="179">
        <v>2028</v>
      </c>
    </row>
    <row r="1342" spans="3:6" x14ac:dyDescent="0.3">
      <c r="C1342" s="180">
        <v>46998</v>
      </c>
      <c r="D1342" s="178">
        <f t="shared" si="20"/>
        <v>46998</v>
      </c>
      <c r="E1342" s="182" t="s">
        <v>927</v>
      </c>
      <c r="F1342" s="179">
        <v>2028</v>
      </c>
    </row>
    <row r="1343" spans="3:6" x14ac:dyDescent="0.3">
      <c r="C1343" s="180">
        <v>46999</v>
      </c>
      <c r="D1343" s="178">
        <f t="shared" si="20"/>
        <v>46999</v>
      </c>
      <c r="E1343" s="182" t="s">
        <v>927</v>
      </c>
      <c r="F1343" s="179">
        <v>2028</v>
      </c>
    </row>
    <row r="1344" spans="3:6" x14ac:dyDescent="0.3">
      <c r="C1344" s="180">
        <v>47000</v>
      </c>
      <c r="D1344" s="178">
        <f t="shared" si="20"/>
        <v>47000</v>
      </c>
      <c r="E1344" s="182" t="s">
        <v>927</v>
      </c>
      <c r="F1344" s="179">
        <v>2028</v>
      </c>
    </row>
    <row r="1345" spans="3:6" x14ac:dyDescent="0.3">
      <c r="C1345" s="180">
        <v>47001</v>
      </c>
      <c r="D1345" s="178">
        <f t="shared" si="20"/>
        <v>47001</v>
      </c>
      <c r="E1345" s="182" t="s">
        <v>927</v>
      </c>
      <c r="F1345" s="179">
        <v>2028</v>
      </c>
    </row>
    <row r="1346" spans="3:6" x14ac:dyDescent="0.3">
      <c r="C1346" s="180">
        <v>47002</v>
      </c>
      <c r="D1346" s="178">
        <f t="shared" si="20"/>
        <v>47002</v>
      </c>
      <c r="E1346" s="182" t="s">
        <v>927</v>
      </c>
      <c r="F1346" s="179">
        <v>2028</v>
      </c>
    </row>
    <row r="1347" spans="3:6" x14ac:dyDescent="0.3">
      <c r="C1347" s="180">
        <v>47003</v>
      </c>
      <c r="D1347" s="178">
        <f t="shared" ref="D1347:D1410" si="21">C1347</f>
        <v>47003</v>
      </c>
      <c r="E1347" s="182" t="s">
        <v>927</v>
      </c>
      <c r="F1347" s="179">
        <v>2028</v>
      </c>
    </row>
    <row r="1348" spans="3:6" x14ac:dyDescent="0.3">
      <c r="C1348" s="180">
        <v>47004</v>
      </c>
      <c r="D1348" s="178">
        <f t="shared" si="21"/>
        <v>47004</v>
      </c>
      <c r="E1348" s="182" t="s">
        <v>927</v>
      </c>
      <c r="F1348" s="179">
        <v>2028</v>
      </c>
    </row>
    <row r="1349" spans="3:6" x14ac:dyDescent="0.3">
      <c r="C1349" s="180">
        <v>47005</v>
      </c>
      <c r="D1349" s="178">
        <f t="shared" si="21"/>
        <v>47005</v>
      </c>
      <c r="E1349" s="182" t="s">
        <v>927</v>
      </c>
      <c r="F1349" s="179">
        <v>2028</v>
      </c>
    </row>
    <row r="1350" spans="3:6" x14ac:dyDescent="0.3">
      <c r="C1350" s="180">
        <v>47006</v>
      </c>
      <c r="D1350" s="178">
        <f t="shared" si="21"/>
        <v>47006</v>
      </c>
      <c r="E1350" s="182" t="s">
        <v>927</v>
      </c>
      <c r="F1350" s="179">
        <v>2028</v>
      </c>
    </row>
    <row r="1351" spans="3:6" x14ac:dyDescent="0.3">
      <c r="C1351" s="180">
        <v>47007</v>
      </c>
      <c r="D1351" s="178">
        <f t="shared" si="21"/>
        <v>47007</v>
      </c>
      <c r="E1351" s="182" t="s">
        <v>927</v>
      </c>
      <c r="F1351" s="179">
        <v>2028</v>
      </c>
    </row>
    <row r="1352" spans="3:6" x14ac:dyDescent="0.3">
      <c r="C1352" s="180">
        <v>47008</v>
      </c>
      <c r="D1352" s="178">
        <f t="shared" si="21"/>
        <v>47008</v>
      </c>
      <c r="E1352" s="182" t="s">
        <v>927</v>
      </c>
      <c r="F1352" s="179">
        <v>2028</v>
      </c>
    </row>
    <row r="1353" spans="3:6" x14ac:dyDescent="0.3">
      <c r="C1353" s="180">
        <v>47009</v>
      </c>
      <c r="D1353" s="178">
        <f t="shared" si="21"/>
        <v>47009</v>
      </c>
      <c r="E1353" s="182" t="s">
        <v>927</v>
      </c>
      <c r="F1353" s="179">
        <v>2028</v>
      </c>
    </row>
    <row r="1354" spans="3:6" x14ac:dyDescent="0.3">
      <c r="C1354" s="180">
        <v>47010</v>
      </c>
      <c r="D1354" s="178">
        <f t="shared" si="21"/>
        <v>47010</v>
      </c>
      <c r="E1354" s="182" t="s">
        <v>927</v>
      </c>
      <c r="F1354" s="179">
        <v>2028</v>
      </c>
    </row>
    <row r="1355" spans="3:6" x14ac:dyDescent="0.3">
      <c r="C1355" s="180">
        <v>47011</v>
      </c>
      <c r="D1355" s="178">
        <f t="shared" si="21"/>
        <v>47011</v>
      </c>
      <c r="E1355" s="182" t="s">
        <v>927</v>
      </c>
      <c r="F1355" s="179">
        <v>2028</v>
      </c>
    </row>
    <row r="1356" spans="3:6" x14ac:dyDescent="0.3">
      <c r="C1356" s="180">
        <v>47012</v>
      </c>
      <c r="D1356" s="178">
        <f t="shared" si="21"/>
        <v>47012</v>
      </c>
      <c r="E1356" s="182" t="s">
        <v>927</v>
      </c>
      <c r="F1356" s="179">
        <v>2028</v>
      </c>
    </row>
    <row r="1357" spans="3:6" x14ac:dyDescent="0.3">
      <c r="C1357" s="180">
        <v>47013</v>
      </c>
      <c r="D1357" s="178">
        <f t="shared" si="21"/>
        <v>47013</v>
      </c>
      <c r="E1357" s="182" t="s">
        <v>927</v>
      </c>
      <c r="F1357" s="179">
        <v>2028</v>
      </c>
    </row>
    <row r="1358" spans="3:6" x14ac:dyDescent="0.3">
      <c r="C1358" s="180">
        <v>47014</v>
      </c>
      <c r="D1358" s="178">
        <f t="shared" si="21"/>
        <v>47014</v>
      </c>
      <c r="E1358" s="182" t="s">
        <v>927</v>
      </c>
      <c r="F1358" s="179">
        <v>2028</v>
      </c>
    </row>
    <row r="1359" spans="3:6" x14ac:dyDescent="0.3">
      <c r="C1359" s="180">
        <v>47015</v>
      </c>
      <c r="D1359" s="178">
        <f t="shared" si="21"/>
        <v>47015</v>
      </c>
      <c r="E1359" s="182" t="s">
        <v>927</v>
      </c>
      <c r="F1359" s="179">
        <v>2028</v>
      </c>
    </row>
    <row r="1360" spans="3:6" x14ac:dyDescent="0.3">
      <c r="C1360" s="180">
        <v>47016</v>
      </c>
      <c r="D1360" s="178">
        <f t="shared" si="21"/>
        <v>47016</v>
      </c>
      <c r="E1360" s="182" t="s">
        <v>927</v>
      </c>
      <c r="F1360" s="179">
        <v>2028</v>
      </c>
    </row>
    <row r="1361" spans="3:6" x14ac:dyDescent="0.3">
      <c r="C1361" s="180">
        <v>47017</v>
      </c>
      <c r="D1361" s="178">
        <f t="shared" si="21"/>
        <v>47017</v>
      </c>
      <c r="E1361" s="182" t="s">
        <v>927</v>
      </c>
      <c r="F1361" s="179">
        <v>2028</v>
      </c>
    </row>
    <row r="1362" spans="3:6" x14ac:dyDescent="0.3">
      <c r="C1362" s="180">
        <v>47018</v>
      </c>
      <c r="D1362" s="178">
        <f t="shared" si="21"/>
        <v>47018</v>
      </c>
      <c r="E1362" s="182" t="s">
        <v>927</v>
      </c>
      <c r="F1362" s="179">
        <v>2028</v>
      </c>
    </row>
    <row r="1363" spans="3:6" x14ac:dyDescent="0.3">
      <c r="C1363" s="180">
        <v>47019</v>
      </c>
      <c r="D1363" s="178">
        <f t="shared" si="21"/>
        <v>47019</v>
      </c>
      <c r="E1363" s="182" t="s">
        <v>927</v>
      </c>
      <c r="F1363" s="179">
        <v>2028</v>
      </c>
    </row>
    <row r="1364" spans="3:6" x14ac:dyDescent="0.3">
      <c r="C1364" s="180">
        <v>47020</v>
      </c>
      <c r="D1364" s="178">
        <f t="shared" si="21"/>
        <v>47020</v>
      </c>
      <c r="E1364" s="182" t="s">
        <v>927</v>
      </c>
      <c r="F1364" s="179">
        <v>2028</v>
      </c>
    </row>
    <row r="1365" spans="3:6" x14ac:dyDescent="0.3">
      <c r="C1365" s="180">
        <v>47021</v>
      </c>
      <c r="D1365" s="178">
        <f t="shared" si="21"/>
        <v>47021</v>
      </c>
      <c r="E1365" s="182" t="s">
        <v>927</v>
      </c>
      <c r="F1365" s="179">
        <v>2028</v>
      </c>
    </row>
    <row r="1366" spans="3:6" x14ac:dyDescent="0.3">
      <c r="C1366" s="180">
        <v>47022</v>
      </c>
      <c r="D1366" s="178">
        <f t="shared" si="21"/>
        <v>47022</v>
      </c>
      <c r="E1366" s="182" t="s">
        <v>927</v>
      </c>
      <c r="F1366" s="179">
        <v>2028</v>
      </c>
    </row>
    <row r="1367" spans="3:6" x14ac:dyDescent="0.3">
      <c r="C1367" s="180">
        <v>47023</v>
      </c>
      <c r="D1367" s="178">
        <f t="shared" si="21"/>
        <v>47023</v>
      </c>
      <c r="E1367" s="182" t="s">
        <v>927</v>
      </c>
      <c r="F1367" s="179">
        <v>2028</v>
      </c>
    </row>
    <row r="1368" spans="3:6" x14ac:dyDescent="0.3">
      <c r="C1368" s="180">
        <v>47024</v>
      </c>
      <c r="D1368" s="178">
        <f t="shared" si="21"/>
        <v>47024</v>
      </c>
      <c r="E1368" s="182" t="s">
        <v>927</v>
      </c>
      <c r="F1368" s="179">
        <v>2028</v>
      </c>
    </row>
    <row r="1369" spans="3:6" x14ac:dyDescent="0.3">
      <c r="C1369" s="180">
        <v>47025</v>
      </c>
      <c r="D1369" s="178">
        <f t="shared" si="21"/>
        <v>47025</v>
      </c>
      <c r="E1369" s="182" t="s">
        <v>927</v>
      </c>
      <c r="F1369" s="179">
        <v>2028</v>
      </c>
    </row>
    <row r="1370" spans="3:6" x14ac:dyDescent="0.3">
      <c r="C1370" s="180">
        <v>47026</v>
      </c>
      <c r="D1370" s="178">
        <f t="shared" si="21"/>
        <v>47026</v>
      </c>
      <c r="E1370" s="182" t="s">
        <v>927</v>
      </c>
      <c r="F1370" s="179">
        <v>2028</v>
      </c>
    </row>
    <row r="1371" spans="3:6" x14ac:dyDescent="0.3">
      <c r="C1371" s="180">
        <v>47027</v>
      </c>
      <c r="D1371" s="178">
        <f t="shared" si="21"/>
        <v>47027</v>
      </c>
      <c r="E1371" s="182" t="s">
        <v>928</v>
      </c>
      <c r="F1371" s="179">
        <v>2028</v>
      </c>
    </row>
    <row r="1372" spans="3:6" x14ac:dyDescent="0.3">
      <c r="C1372" s="180">
        <v>47028</v>
      </c>
      <c r="D1372" s="178">
        <f t="shared" si="21"/>
        <v>47028</v>
      </c>
      <c r="E1372" s="182" t="s">
        <v>928</v>
      </c>
      <c r="F1372" s="179">
        <v>2028</v>
      </c>
    </row>
    <row r="1373" spans="3:6" x14ac:dyDescent="0.3">
      <c r="C1373" s="180">
        <v>47029</v>
      </c>
      <c r="D1373" s="178">
        <f t="shared" si="21"/>
        <v>47029</v>
      </c>
      <c r="E1373" s="182" t="s">
        <v>928</v>
      </c>
      <c r="F1373" s="179">
        <v>2028</v>
      </c>
    </row>
    <row r="1374" spans="3:6" x14ac:dyDescent="0.3">
      <c r="C1374" s="180">
        <v>47030</v>
      </c>
      <c r="D1374" s="178">
        <f t="shared" si="21"/>
        <v>47030</v>
      </c>
      <c r="E1374" s="182" t="s">
        <v>928</v>
      </c>
      <c r="F1374" s="179">
        <v>2028</v>
      </c>
    </row>
    <row r="1375" spans="3:6" x14ac:dyDescent="0.3">
      <c r="C1375" s="180">
        <v>47031</v>
      </c>
      <c r="D1375" s="178">
        <f t="shared" si="21"/>
        <v>47031</v>
      </c>
      <c r="E1375" s="182" t="s">
        <v>928</v>
      </c>
      <c r="F1375" s="179">
        <v>2028</v>
      </c>
    </row>
    <row r="1376" spans="3:6" x14ac:dyDescent="0.3">
      <c r="C1376" s="180">
        <v>47032</v>
      </c>
      <c r="D1376" s="178">
        <f t="shared" si="21"/>
        <v>47032</v>
      </c>
      <c r="E1376" s="182" t="s">
        <v>928</v>
      </c>
      <c r="F1376" s="179">
        <v>2028</v>
      </c>
    </row>
    <row r="1377" spans="3:6" x14ac:dyDescent="0.3">
      <c r="C1377" s="180">
        <v>47033</v>
      </c>
      <c r="D1377" s="178">
        <f t="shared" si="21"/>
        <v>47033</v>
      </c>
      <c r="E1377" s="182" t="s">
        <v>928</v>
      </c>
      <c r="F1377" s="179">
        <v>2028</v>
      </c>
    </row>
    <row r="1378" spans="3:6" x14ac:dyDescent="0.3">
      <c r="C1378" s="180">
        <v>47034</v>
      </c>
      <c r="D1378" s="178">
        <f t="shared" si="21"/>
        <v>47034</v>
      </c>
      <c r="E1378" s="182" t="s">
        <v>928</v>
      </c>
      <c r="F1378" s="179">
        <v>2028</v>
      </c>
    </row>
    <row r="1379" spans="3:6" x14ac:dyDescent="0.3">
      <c r="C1379" s="180">
        <v>47035</v>
      </c>
      <c r="D1379" s="178">
        <f t="shared" si="21"/>
        <v>47035</v>
      </c>
      <c r="E1379" s="182" t="s">
        <v>928</v>
      </c>
      <c r="F1379" s="179">
        <v>2028</v>
      </c>
    </row>
    <row r="1380" spans="3:6" x14ac:dyDescent="0.3">
      <c r="C1380" s="180">
        <v>47036</v>
      </c>
      <c r="D1380" s="178">
        <f t="shared" si="21"/>
        <v>47036</v>
      </c>
      <c r="E1380" s="182" t="s">
        <v>928</v>
      </c>
      <c r="F1380" s="179">
        <v>2028</v>
      </c>
    </row>
    <row r="1381" spans="3:6" x14ac:dyDescent="0.3">
      <c r="C1381" s="180">
        <v>47037</v>
      </c>
      <c r="D1381" s="178">
        <f t="shared" si="21"/>
        <v>47037</v>
      </c>
      <c r="E1381" s="182" t="s">
        <v>928</v>
      </c>
      <c r="F1381" s="179">
        <v>2028</v>
      </c>
    </row>
    <row r="1382" spans="3:6" x14ac:dyDescent="0.3">
      <c r="C1382" s="180">
        <v>47038</v>
      </c>
      <c r="D1382" s="178">
        <f t="shared" si="21"/>
        <v>47038</v>
      </c>
      <c r="E1382" s="182" t="s">
        <v>928</v>
      </c>
      <c r="F1382" s="179">
        <v>2028</v>
      </c>
    </row>
    <row r="1383" spans="3:6" x14ac:dyDescent="0.3">
      <c r="C1383" s="180">
        <v>47039</v>
      </c>
      <c r="D1383" s="178">
        <f t="shared" si="21"/>
        <v>47039</v>
      </c>
      <c r="E1383" s="182" t="s">
        <v>928</v>
      </c>
      <c r="F1383" s="179">
        <v>2028</v>
      </c>
    </row>
    <row r="1384" spans="3:6" x14ac:dyDescent="0.3">
      <c r="C1384" s="180">
        <v>47040</v>
      </c>
      <c r="D1384" s="178">
        <f t="shared" si="21"/>
        <v>47040</v>
      </c>
      <c r="E1384" s="182" t="s">
        <v>928</v>
      </c>
      <c r="F1384" s="179">
        <v>2028</v>
      </c>
    </row>
    <row r="1385" spans="3:6" x14ac:dyDescent="0.3">
      <c r="C1385" s="180">
        <v>47041</v>
      </c>
      <c r="D1385" s="178">
        <f t="shared" si="21"/>
        <v>47041</v>
      </c>
      <c r="E1385" s="182" t="s">
        <v>928</v>
      </c>
      <c r="F1385" s="179">
        <v>2028</v>
      </c>
    </row>
    <row r="1386" spans="3:6" x14ac:dyDescent="0.3">
      <c r="C1386" s="180">
        <v>47042</v>
      </c>
      <c r="D1386" s="178">
        <f t="shared" si="21"/>
        <v>47042</v>
      </c>
      <c r="E1386" s="182" t="s">
        <v>928</v>
      </c>
      <c r="F1386" s="179">
        <v>2028</v>
      </c>
    </row>
    <row r="1387" spans="3:6" x14ac:dyDescent="0.3">
      <c r="C1387" s="180">
        <v>47043</v>
      </c>
      <c r="D1387" s="178">
        <f t="shared" si="21"/>
        <v>47043</v>
      </c>
      <c r="E1387" s="182" t="s">
        <v>928</v>
      </c>
      <c r="F1387" s="179">
        <v>2028</v>
      </c>
    </row>
    <row r="1388" spans="3:6" x14ac:dyDescent="0.3">
      <c r="C1388" s="180">
        <v>47044</v>
      </c>
      <c r="D1388" s="178">
        <f t="shared" si="21"/>
        <v>47044</v>
      </c>
      <c r="E1388" s="182" t="s">
        <v>928</v>
      </c>
      <c r="F1388" s="179">
        <v>2028</v>
      </c>
    </row>
    <row r="1389" spans="3:6" x14ac:dyDescent="0.3">
      <c r="C1389" s="180">
        <v>47045</v>
      </c>
      <c r="D1389" s="178">
        <f t="shared" si="21"/>
        <v>47045</v>
      </c>
      <c r="E1389" s="182" t="s">
        <v>928</v>
      </c>
      <c r="F1389" s="179">
        <v>2028</v>
      </c>
    </row>
    <row r="1390" spans="3:6" x14ac:dyDescent="0.3">
      <c r="C1390" s="180">
        <v>47046</v>
      </c>
      <c r="D1390" s="178">
        <f t="shared" si="21"/>
        <v>47046</v>
      </c>
      <c r="E1390" s="182" t="s">
        <v>928</v>
      </c>
      <c r="F1390" s="179">
        <v>2028</v>
      </c>
    </row>
    <row r="1391" spans="3:6" x14ac:dyDescent="0.3">
      <c r="C1391" s="180">
        <v>47047</v>
      </c>
      <c r="D1391" s="178">
        <f t="shared" si="21"/>
        <v>47047</v>
      </c>
      <c r="E1391" s="182" t="s">
        <v>928</v>
      </c>
      <c r="F1391" s="179">
        <v>2028</v>
      </c>
    </row>
    <row r="1392" spans="3:6" x14ac:dyDescent="0.3">
      <c r="C1392" s="180">
        <v>47048</v>
      </c>
      <c r="D1392" s="178">
        <f t="shared" si="21"/>
        <v>47048</v>
      </c>
      <c r="E1392" s="182" t="s">
        <v>928</v>
      </c>
      <c r="F1392" s="179">
        <v>2028</v>
      </c>
    </row>
    <row r="1393" spans="3:6" x14ac:dyDescent="0.3">
      <c r="C1393" s="180">
        <v>47049</v>
      </c>
      <c r="D1393" s="178">
        <f t="shared" si="21"/>
        <v>47049</v>
      </c>
      <c r="E1393" s="182" t="s">
        <v>928</v>
      </c>
      <c r="F1393" s="179">
        <v>2028</v>
      </c>
    </row>
    <row r="1394" spans="3:6" x14ac:dyDescent="0.3">
      <c r="C1394" s="180">
        <v>47050</v>
      </c>
      <c r="D1394" s="178">
        <f t="shared" si="21"/>
        <v>47050</v>
      </c>
      <c r="E1394" s="182" t="s">
        <v>928</v>
      </c>
      <c r="F1394" s="179">
        <v>2028</v>
      </c>
    </row>
    <row r="1395" spans="3:6" x14ac:dyDescent="0.3">
      <c r="C1395" s="180">
        <v>47051</v>
      </c>
      <c r="D1395" s="178">
        <f t="shared" si="21"/>
        <v>47051</v>
      </c>
      <c r="E1395" s="182" t="s">
        <v>928</v>
      </c>
      <c r="F1395" s="179">
        <v>2028</v>
      </c>
    </row>
    <row r="1396" spans="3:6" x14ac:dyDescent="0.3">
      <c r="C1396" s="180">
        <v>47052</v>
      </c>
      <c r="D1396" s="178">
        <f t="shared" si="21"/>
        <v>47052</v>
      </c>
      <c r="E1396" s="182" t="s">
        <v>928</v>
      </c>
      <c r="F1396" s="179">
        <v>2028</v>
      </c>
    </row>
    <row r="1397" spans="3:6" x14ac:dyDescent="0.3">
      <c r="C1397" s="180">
        <v>47053</v>
      </c>
      <c r="D1397" s="178">
        <f t="shared" si="21"/>
        <v>47053</v>
      </c>
      <c r="E1397" s="182" t="s">
        <v>928</v>
      </c>
      <c r="F1397" s="179">
        <v>2028</v>
      </c>
    </row>
    <row r="1398" spans="3:6" x14ac:dyDescent="0.3">
      <c r="C1398" s="180">
        <v>47054</v>
      </c>
      <c r="D1398" s="178">
        <f t="shared" si="21"/>
        <v>47054</v>
      </c>
      <c r="E1398" s="182" t="s">
        <v>928</v>
      </c>
      <c r="F1398" s="179">
        <v>2028</v>
      </c>
    </row>
    <row r="1399" spans="3:6" x14ac:dyDescent="0.3">
      <c r="C1399" s="180">
        <v>47055</v>
      </c>
      <c r="D1399" s="178">
        <f t="shared" si="21"/>
        <v>47055</v>
      </c>
      <c r="E1399" s="182" t="s">
        <v>928</v>
      </c>
      <c r="F1399" s="179">
        <v>2028</v>
      </c>
    </row>
    <row r="1400" spans="3:6" x14ac:dyDescent="0.3">
      <c r="C1400" s="180">
        <v>47056</v>
      </c>
      <c r="D1400" s="178">
        <f t="shared" si="21"/>
        <v>47056</v>
      </c>
      <c r="E1400" s="182" t="s">
        <v>928</v>
      </c>
      <c r="F1400" s="179">
        <v>2028</v>
      </c>
    </row>
    <row r="1401" spans="3:6" x14ac:dyDescent="0.3">
      <c r="C1401" s="180">
        <v>47057</v>
      </c>
      <c r="D1401" s="178">
        <f t="shared" si="21"/>
        <v>47057</v>
      </c>
      <c r="E1401" s="182" t="s">
        <v>928</v>
      </c>
      <c r="F1401" s="179">
        <v>2028</v>
      </c>
    </row>
    <row r="1402" spans="3:6" x14ac:dyDescent="0.3">
      <c r="C1402" s="180">
        <v>47058</v>
      </c>
      <c r="D1402" s="178">
        <f t="shared" si="21"/>
        <v>47058</v>
      </c>
      <c r="E1402" s="182" t="s">
        <v>929</v>
      </c>
      <c r="F1402" s="179">
        <v>2028</v>
      </c>
    </row>
    <row r="1403" spans="3:6" x14ac:dyDescent="0.3">
      <c r="C1403" s="180">
        <v>47059</v>
      </c>
      <c r="D1403" s="178">
        <f t="shared" si="21"/>
        <v>47059</v>
      </c>
      <c r="E1403" s="182" t="s">
        <v>929</v>
      </c>
      <c r="F1403" s="179">
        <v>2028</v>
      </c>
    </row>
    <row r="1404" spans="3:6" x14ac:dyDescent="0.3">
      <c r="C1404" s="180">
        <v>47060</v>
      </c>
      <c r="D1404" s="178">
        <f t="shared" si="21"/>
        <v>47060</v>
      </c>
      <c r="E1404" s="182" t="s">
        <v>929</v>
      </c>
      <c r="F1404" s="179">
        <v>2028</v>
      </c>
    </row>
    <row r="1405" spans="3:6" x14ac:dyDescent="0.3">
      <c r="C1405" s="180">
        <v>47061</v>
      </c>
      <c r="D1405" s="178">
        <f t="shared" si="21"/>
        <v>47061</v>
      </c>
      <c r="E1405" s="182" t="s">
        <v>929</v>
      </c>
      <c r="F1405" s="179">
        <v>2028</v>
      </c>
    </row>
    <row r="1406" spans="3:6" x14ac:dyDescent="0.3">
      <c r="C1406" s="180">
        <v>47062</v>
      </c>
      <c r="D1406" s="178">
        <f t="shared" si="21"/>
        <v>47062</v>
      </c>
      <c r="E1406" s="182" t="s">
        <v>929</v>
      </c>
      <c r="F1406" s="179">
        <v>2028</v>
      </c>
    </row>
    <row r="1407" spans="3:6" x14ac:dyDescent="0.3">
      <c r="C1407" s="180">
        <v>47063</v>
      </c>
      <c r="D1407" s="178">
        <f t="shared" si="21"/>
        <v>47063</v>
      </c>
      <c r="E1407" s="182" t="s">
        <v>929</v>
      </c>
      <c r="F1407" s="179">
        <v>2028</v>
      </c>
    </row>
    <row r="1408" spans="3:6" x14ac:dyDescent="0.3">
      <c r="C1408" s="180">
        <v>47064</v>
      </c>
      <c r="D1408" s="178">
        <f t="shared" si="21"/>
        <v>47064</v>
      </c>
      <c r="E1408" s="182" t="s">
        <v>929</v>
      </c>
      <c r="F1408" s="179">
        <v>2028</v>
      </c>
    </row>
    <row r="1409" spans="3:6" x14ac:dyDescent="0.3">
      <c r="C1409" s="180">
        <v>47065</v>
      </c>
      <c r="D1409" s="178">
        <f t="shared" si="21"/>
        <v>47065</v>
      </c>
      <c r="E1409" s="182" t="s">
        <v>929</v>
      </c>
      <c r="F1409" s="179">
        <v>2028</v>
      </c>
    </row>
    <row r="1410" spans="3:6" x14ac:dyDescent="0.3">
      <c r="C1410" s="180">
        <v>47066</v>
      </c>
      <c r="D1410" s="178">
        <f t="shared" si="21"/>
        <v>47066</v>
      </c>
      <c r="E1410" s="182" t="s">
        <v>929</v>
      </c>
      <c r="F1410" s="179">
        <v>2028</v>
      </c>
    </row>
    <row r="1411" spans="3:6" x14ac:dyDescent="0.3">
      <c r="C1411" s="180">
        <v>47067</v>
      </c>
      <c r="D1411" s="178">
        <f t="shared" ref="D1411:D1474" si="22">C1411</f>
        <v>47067</v>
      </c>
      <c r="E1411" s="182" t="s">
        <v>929</v>
      </c>
      <c r="F1411" s="179">
        <v>2028</v>
      </c>
    </row>
    <row r="1412" spans="3:6" x14ac:dyDescent="0.3">
      <c r="C1412" s="180">
        <v>47068</v>
      </c>
      <c r="D1412" s="178">
        <f t="shared" si="22"/>
        <v>47068</v>
      </c>
      <c r="E1412" s="182" t="s">
        <v>929</v>
      </c>
      <c r="F1412" s="179">
        <v>2028</v>
      </c>
    </row>
    <row r="1413" spans="3:6" x14ac:dyDescent="0.3">
      <c r="C1413" s="180">
        <v>47069</v>
      </c>
      <c r="D1413" s="178">
        <f t="shared" si="22"/>
        <v>47069</v>
      </c>
      <c r="E1413" s="182" t="s">
        <v>929</v>
      </c>
      <c r="F1413" s="179">
        <v>2028</v>
      </c>
    </row>
    <row r="1414" spans="3:6" x14ac:dyDescent="0.3">
      <c r="C1414" s="180">
        <v>47070</v>
      </c>
      <c r="D1414" s="178">
        <f t="shared" si="22"/>
        <v>47070</v>
      </c>
      <c r="E1414" s="182" t="s">
        <v>929</v>
      </c>
      <c r="F1414" s="179">
        <v>2028</v>
      </c>
    </row>
    <row r="1415" spans="3:6" x14ac:dyDescent="0.3">
      <c r="C1415" s="180">
        <v>47071</v>
      </c>
      <c r="D1415" s="178">
        <f t="shared" si="22"/>
        <v>47071</v>
      </c>
      <c r="E1415" s="182" t="s">
        <v>929</v>
      </c>
      <c r="F1415" s="179">
        <v>2028</v>
      </c>
    </row>
    <row r="1416" spans="3:6" x14ac:dyDescent="0.3">
      <c r="C1416" s="180">
        <v>47072</v>
      </c>
      <c r="D1416" s="178">
        <f t="shared" si="22"/>
        <v>47072</v>
      </c>
      <c r="E1416" s="182" t="s">
        <v>929</v>
      </c>
      <c r="F1416" s="179">
        <v>2028</v>
      </c>
    </row>
    <row r="1417" spans="3:6" x14ac:dyDescent="0.3">
      <c r="C1417" s="180">
        <v>47073</v>
      </c>
      <c r="D1417" s="178">
        <f t="shared" si="22"/>
        <v>47073</v>
      </c>
      <c r="E1417" s="182" t="s">
        <v>929</v>
      </c>
      <c r="F1417" s="179">
        <v>2028</v>
      </c>
    </row>
    <row r="1418" spans="3:6" x14ac:dyDescent="0.3">
      <c r="C1418" s="180">
        <v>47074</v>
      </c>
      <c r="D1418" s="178">
        <f t="shared" si="22"/>
        <v>47074</v>
      </c>
      <c r="E1418" s="182" t="s">
        <v>929</v>
      </c>
      <c r="F1418" s="179">
        <v>2028</v>
      </c>
    </row>
    <row r="1419" spans="3:6" x14ac:dyDescent="0.3">
      <c r="C1419" s="180">
        <v>47075</v>
      </c>
      <c r="D1419" s="178">
        <f t="shared" si="22"/>
        <v>47075</v>
      </c>
      <c r="E1419" s="182" t="s">
        <v>929</v>
      </c>
      <c r="F1419" s="179">
        <v>2028</v>
      </c>
    </row>
    <row r="1420" spans="3:6" x14ac:dyDescent="0.3">
      <c r="C1420" s="180">
        <v>47076</v>
      </c>
      <c r="D1420" s="178">
        <f t="shared" si="22"/>
        <v>47076</v>
      </c>
      <c r="E1420" s="182" t="s">
        <v>929</v>
      </c>
      <c r="F1420" s="179">
        <v>2028</v>
      </c>
    </row>
    <row r="1421" spans="3:6" x14ac:dyDescent="0.3">
      <c r="C1421" s="180">
        <v>47077</v>
      </c>
      <c r="D1421" s="178">
        <f t="shared" si="22"/>
        <v>47077</v>
      </c>
      <c r="E1421" s="182" t="s">
        <v>929</v>
      </c>
      <c r="F1421" s="179">
        <v>2028</v>
      </c>
    </row>
    <row r="1422" spans="3:6" x14ac:dyDescent="0.3">
      <c r="C1422" s="180">
        <v>47078</v>
      </c>
      <c r="D1422" s="178">
        <f t="shared" si="22"/>
        <v>47078</v>
      </c>
      <c r="E1422" s="182" t="s">
        <v>929</v>
      </c>
      <c r="F1422" s="179">
        <v>2028</v>
      </c>
    </row>
    <row r="1423" spans="3:6" x14ac:dyDescent="0.3">
      <c r="C1423" s="180">
        <v>47079</v>
      </c>
      <c r="D1423" s="178">
        <f t="shared" si="22"/>
        <v>47079</v>
      </c>
      <c r="E1423" s="182" t="s">
        <v>929</v>
      </c>
      <c r="F1423" s="179">
        <v>2028</v>
      </c>
    </row>
    <row r="1424" spans="3:6" x14ac:dyDescent="0.3">
      <c r="C1424" s="180">
        <v>47080</v>
      </c>
      <c r="D1424" s="178">
        <f t="shared" si="22"/>
        <v>47080</v>
      </c>
      <c r="E1424" s="182" t="s">
        <v>929</v>
      </c>
      <c r="F1424" s="179">
        <v>2028</v>
      </c>
    </row>
    <row r="1425" spans="3:6" x14ac:dyDescent="0.3">
      <c r="C1425" s="180">
        <v>47081</v>
      </c>
      <c r="D1425" s="178">
        <f t="shared" si="22"/>
        <v>47081</v>
      </c>
      <c r="E1425" s="182" t="s">
        <v>929</v>
      </c>
      <c r="F1425" s="179">
        <v>2028</v>
      </c>
    </row>
    <row r="1426" spans="3:6" x14ac:dyDescent="0.3">
      <c r="C1426" s="180">
        <v>47082</v>
      </c>
      <c r="D1426" s="178">
        <f t="shared" si="22"/>
        <v>47082</v>
      </c>
      <c r="E1426" s="182" t="s">
        <v>929</v>
      </c>
      <c r="F1426" s="179">
        <v>2028</v>
      </c>
    </row>
    <row r="1427" spans="3:6" x14ac:dyDescent="0.3">
      <c r="C1427" s="180">
        <v>47083</v>
      </c>
      <c r="D1427" s="178">
        <f t="shared" si="22"/>
        <v>47083</v>
      </c>
      <c r="E1427" s="182" t="s">
        <v>929</v>
      </c>
      <c r="F1427" s="179">
        <v>2028</v>
      </c>
    </row>
    <row r="1428" spans="3:6" x14ac:dyDescent="0.3">
      <c r="C1428" s="180">
        <v>47084</v>
      </c>
      <c r="D1428" s="178">
        <f t="shared" si="22"/>
        <v>47084</v>
      </c>
      <c r="E1428" s="182" t="s">
        <v>929</v>
      </c>
      <c r="F1428" s="179">
        <v>2028</v>
      </c>
    </row>
    <row r="1429" spans="3:6" x14ac:dyDescent="0.3">
      <c r="C1429" s="180">
        <v>47085</v>
      </c>
      <c r="D1429" s="178">
        <f t="shared" si="22"/>
        <v>47085</v>
      </c>
      <c r="E1429" s="182" t="s">
        <v>929</v>
      </c>
      <c r="F1429" s="179">
        <v>2028</v>
      </c>
    </row>
    <row r="1430" spans="3:6" x14ac:dyDescent="0.3">
      <c r="C1430" s="180">
        <v>47086</v>
      </c>
      <c r="D1430" s="178">
        <f t="shared" si="22"/>
        <v>47086</v>
      </c>
      <c r="E1430" s="182" t="s">
        <v>929</v>
      </c>
      <c r="F1430" s="179">
        <v>2028</v>
      </c>
    </row>
    <row r="1431" spans="3:6" x14ac:dyDescent="0.3">
      <c r="C1431" s="180">
        <v>47087</v>
      </c>
      <c r="D1431" s="178">
        <f t="shared" si="22"/>
        <v>47087</v>
      </c>
      <c r="E1431" s="182" t="s">
        <v>929</v>
      </c>
      <c r="F1431" s="179">
        <v>2028</v>
      </c>
    </row>
    <row r="1432" spans="3:6" x14ac:dyDescent="0.3">
      <c r="C1432" s="180">
        <v>47088</v>
      </c>
      <c r="D1432" s="178">
        <f t="shared" si="22"/>
        <v>47088</v>
      </c>
      <c r="E1432" s="182" t="s">
        <v>930</v>
      </c>
      <c r="F1432" s="179">
        <v>2028</v>
      </c>
    </row>
    <row r="1433" spans="3:6" x14ac:dyDescent="0.3">
      <c r="C1433" s="180">
        <v>47089</v>
      </c>
      <c r="D1433" s="178">
        <f t="shared" si="22"/>
        <v>47089</v>
      </c>
      <c r="E1433" s="182" t="s">
        <v>930</v>
      </c>
      <c r="F1433" s="179">
        <v>2028</v>
      </c>
    </row>
    <row r="1434" spans="3:6" x14ac:dyDescent="0.3">
      <c r="C1434" s="180">
        <v>47090</v>
      </c>
      <c r="D1434" s="178">
        <f t="shared" si="22"/>
        <v>47090</v>
      </c>
      <c r="E1434" s="182" t="s">
        <v>930</v>
      </c>
      <c r="F1434" s="179">
        <v>2028</v>
      </c>
    </row>
    <row r="1435" spans="3:6" x14ac:dyDescent="0.3">
      <c r="C1435" s="180">
        <v>47091</v>
      </c>
      <c r="D1435" s="178">
        <f t="shared" si="22"/>
        <v>47091</v>
      </c>
      <c r="E1435" s="182" t="s">
        <v>930</v>
      </c>
      <c r="F1435" s="179">
        <v>2028</v>
      </c>
    </row>
    <row r="1436" spans="3:6" x14ac:dyDescent="0.3">
      <c r="C1436" s="180">
        <v>47092</v>
      </c>
      <c r="D1436" s="178">
        <f t="shared" si="22"/>
        <v>47092</v>
      </c>
      <c r="E1436" s="182" t="s">
        <v>930</v>
      </c>
      <c r="F1436" s="179">
        <v>2028</v>
      </c>
    </row>
    <row r="1437" spans="3:6" x14ac:dyDescent="0.3">
      <c r="C1437" s="180">
        <v>47093</v>
      </c>
      <c r="D1437" s="178">
        <f t="shared" si="22"/>
        <v>47093</v>
      </c>
      <c r="E1437" s="182" t="s">
        <v>930</v>
      </c>
      <c r="F1437" s="179">
        <v>2028</v>
      </c>
    </row>
    <row r="1438" spans="3:6" x14ac:dyDescent="0.3">
      <c r="C1438" s="180">
        <v>47094</v>
      </c>
      <c r="D1438" s="178">
        <f t="shared" si="22"/>
        <v>47094</v>
      </c>
      <c r="E1438" s="182" t="s">
        <v>930</v>
      </c>
      <c r="F1438" s="179">
        <v>2028</v>
      </c>
    </row>
    <row r="1439" spans="3:6" x14ac:dyDescent="0.3">
      <c r="C1439" s="180">
        <v>47095</v>
      </c>
      <c r="D1439" s="178">
        <f t="shared" si="22"/>
        <v>47095</v>
      </c>
      <c r="E1439" s="182" t="s">
        <v>930</v>
      </c>
      <c r="F1439" s="179">
        <v>2028</v>
      </c>
    </row>
    <row r="1440" spans="3:6" x14ac:dyDescent="0.3">
      <c r="C1440" s="180">
        <v>47096</v>
      </c>
      <c r="D1440" s="178">
        <f t="shared" si="22"/>
        <v>47096</v>
      </c>
      <c r="E1440" s="182" t="s">
        <v>930</v>
      </c>
      <c r="F1440" s="179">
        <v>2028</v>
      </c>
    </row>
    <row r="1441" spans="3:6" x14ac:dyDescent="0.3">
      <c r="C1441" s="180">
        <v>47097</v>
      </c>
      <c r="D1441" s="178">
        <f t="shared" si="22"/>
        <v>47097</v>
      </c>
      <c r="E1441" s="182" t="s">
        <v>930</v>
      </c>
      <c r="F1441" s="179">
        <v>2028</v>
      </c>
    </row>
    <row r="1442" spans="3:6" x14ac:dyDescent="0.3">
      <c r="C1442" s="180">
        <v>47098</v>
      </c>
      <c r="D1442" s="178">
        <f t="shared" si="22"/>
        <v>47098</v>
      </c>
      <c r="E1442" s="182" t="s">
        <v>930</v>
      </c>
      <c r="F1442" s="179">
        <v>2028</v>
      </c>
    </row>
    <row r="1443" spans="3:6" x14ac:dyDescent="0.3">
      <c r="C1443" s="180">
        <v>47099</v>
      </c>
      <c r="D1443" s="178">
        <f t="shared" si="22"/>
        <v>47099</v>
      </c>
      <c r="E1443" s="182" t="s">
        <v>930</v>
      </c>
      <c r="F1443" s="179">
        <v>2028</v>
      </c>
    </row>
    <row r="1444" spans="3:6" x14ac:dyDescent="0.3">
      <c r="C1444" s="180">
        <v>47100</v>
      </c>
      <c r="D1444" s="178">
        <f t="shared" si="22"/>
        <v>47100</v>
      </c>
      <c r="E1444" s="182" t="s">
        <v>930</v>
      </c>
      <c r="F1444" s="179">
        <v>2028</v>
      </c>
    </row>
    <row r="1445" spans="3:6" x14ac:dyDescent="0.3">
      <c r="C1445" s="180">
        <v>47101</v>
      </c>
      <c r="D1445" s="178">
        <f t="shared" si="22"/>
        <v>47101</v>
      </c>
      <c r="E1445" s="182" t="s">
        <v>930</v>
      </c>
      <c r="F1445" s="179">
        <v>2028</v>
      </c>
    </row>
    <row r="1446" spans="3:6" x14ac:dyDescent="0.3">
      <c r="C1446" s="180">
        <v>47102</v>
      </c>
      <c r="D1446" s="178">
        <f t="shared" si="22"/>
        <v>47102</v>
      </c>
      <c r="E1446" s="182" t="s">
        <v>930</v>
      </c>
      <c r="F1446" s="179">
        <v>2028</v>
      </c>
    </row>
    <row r="1447" spans="3:6" x14ac:dyDescent="0.3">
      <c r="C1447" s="180">
        <v>47103</v>
      </c>
      <c r="D1447" s="178">
        <f t="shared" si="22"/>
        <v>47103</v>
      </c>
      <c r="E1447" s="182" t="s">
        <v>930</v>
      </c>
      <c r="F1447" s="179">
        <v>2028</v>
      </c>
    </row>
    <row r="1448" spans="3:6" x14ac:dyDescent="0.3">
      <c r="C1448" s="180">
        <v>47104</v>
      </c>
      <c r="D1448" s="178">
        <f t="shared" si="22"/>
        <v>47104</v>
      </c>
      <c r="E1448" s="182" t="s">
        <v>930</v>
      </c>
      <c r="F1448" s="179">
        <v>2028</v>
      </c>
    </row>
    <row r="1449" spans="3:6" x14ac:dyDescent="0.3">
      <c r="C1449" s="180">
        <v>47105</v>
      </c>
      <c r="D1449" s="178">
        <f t="shared" si="22"/>
        <v>47105</v>
      </c>
      <c r="E1449" s="182" t="s">
        <v>930</v>
      </c>
      <c r="F1449" s="179">
        <v>2028</v>
      </c>
    </row>
    <row r="1450" spans="3:6" x14ac:dyDescent="0.3">
      <c r="C1450" s="180">
        <v>47106</v>
      </c>
      <c r="D1450" s="178">
        <f t="shared" si="22"/>
        <v>47106</v>
      </c>
      <c r="E1450" s="182" t="s">
        <v>930</v>
      </c>
      <c r="F1450" s="179">
        <v>2028</v>
      </c>
    </row>
    <row r="1451" spans="3:6" x14ac:dyDescent="0.3">
      <c r="C1451" s="180">
        <v>47107</v>
      </c>
      <c r="D1451" s="178">
        <f t="shared" si="22"/>
        <v>47107</v>
      </c>
      <c r="E1451" s="182" t="s">
        <v>930</v>
      </c>
      <c r="F1451" s="179">
        <v>2028</v>
      </c>
    </row>
    <row r="1452" spans="3:6" x14ac:dyDescent="0.3">
      <c r="C1452" s="180">
        <v>47108</v>
      </c>
      <c r="D1452" s="178">
        <f t="shared" si="22"/>
        <v>47108</v>
      </c>
      <c r="E1452" s="182" t="s">
        <v>930</v>
      </c>
      <c r="F1452" s="179">
        <v>2028</v>
      </c>
    </row>
    <row r="1453" spans="3:6" x14ac:dyDescent="0.3">
      <c r="C1453" s="180">
        <v>47109</v>
      </c>
      <c r="D1453" s="178">
        <f t="shared" si="22"/>
        <v>47109</v>
      </c>
      <c r="E1453" s="182" t="s">
        <v>930</v>
      </c>
      <c r="F1453" s="179">
        <v>2028</v>
      </c>
    </row>
    <row r="1454" spans="3:6" x14ac:dyDescent="0.3">
      <c r="C1454" s="180">
        <v>47110</v>
      </c>
      <c r="D1454" s="178">
        <f t="shared" si="22"/>
        <v>47110</v>
      </c>
      <c r="E1454" s="182" t="s">
        <v>930</v>
      </c>
      <c r="F1454" s="179">
        <v>2028</v>
      </c>
    </row>
    <row r="1455" spans="3:6" x14ac:dyDescent="0.3">
      <c r="C1455" s="180">
        <v>47111</v>
      </c>
      <c r="D1455" s="178">
        <f t="shared" si="22"/>
        <v>47111</v>
      </c>
      <c r="E1455" s="182" t="s">
        <v>930</v>
      </c>
      <c r="F1455" s="179">
        <v>2028</v>
      </c>
    </row>
    <row r="1456" spans="3:6" x14ac:dyDescent="0.3">
      <c r="C1456" s="180">
        <v>47112</v>
      </c>
      <c r="D1456" s="178">
        <f t="shared" si="22"/>
        <v>47112</v>
      </c>
      <c r="E1456" s="182" t="s">
        <v>930</v>
      </c>
      <c r="F1456" s="179">
        <v>2028</v>
      </c>
    </row>
    <row r="1457" spans="3:6" x14ac:dyDescent="0.3">
      <c r="C1457" s="180">
        <v>47113</v>
      </c>
      <c r="D1457" s="178">
        <f t="shared" si="22"/>
        <v>47113</v>
      </c>
      <c r="E1457" s="182" t="s">
        <v>930</v>
      </c>
      <c r="F1457" s="179">
        <v>2028</v>
      </c>
    </row>
    <row r="1458" spans="3:6" x14ac:dyDescent="0.3">
      <c r="C1458" s="180">
        <v>47114</v>
      </c>
      <c r="D1458" s="178">
        <f t="shared" si="22"/>
        <v>47114</v>
      </c>
      <c r="E1458" s="182" t="s">
        <v>930</v>
      </c>
      <c r="F1458" s="179">
        <v>2028</v>
      </c>
    </row>
    <row r="1459" spans="3:6" x14ac:dyDescent="0.3">
      <c r="C1459" s="180">
        <v>47115</v>
      </c>
      <c r="D1459" s="178">
        <f t="shared" si="22"/>
        <v>47115</v>
      </c>
      <c r="E1459" s="182" t="s">
        <v>930</v>
      </c>
      <c r="F1459" s="179">
        <v>2028</v>
      </c>
    </row>
    <row r="1460" spans="3:6" x14ac:dyDescent="0.3">
      <c r="C1460" s="180">
        <v>47116</v>
      </c>
      <c r="D1460" s="178">
        <f t="shared" si="22"/>
        <v>47116</v>
      </c>
      <c r="E1460" s="182" t="s">
        <v>930</v>
      </c>
      <c r="F1460" s="179">
        <v>2028</v>
      </c>
    </row>
    <row r="1461" spans="3:6" x14ac:dyDescent="0.3">
      <c r="C1461" s="180">
        <v>47117</v>
      </c>
      <c r="D1461" s="178">
        <f t="shared" si="22"/>
        <v>47117</v>
      </c>
      <c r="E1461" s="182" t="s">
        <v>930</v>
      </c>
      <c r="F1461" s="179">
        <v>2028</v>
      </c>
    </row>
    <row r="1462" spans="3:6" x14ac:dyDescent="0.3">
      <c r="C1462" s="180">
        <v>47118</v>
      </c>
      <c r="D1462" s="178">
        <f t="shared" si="22"/>
        <v>47118</v>
      </c>
      <c r="E1462" s="182" t="s">
        <v>930</v>
      </c>
      <c r="F1462" s="179">
        <v>2028</v>
      </c>
    </row>
    <row r="1463" spans="3:6" x14ac:dyDescent="0.3">
      <c r="C1463" s="180">
        <v>47119</v>
      </c>
      <c r="D1463" s="178">
        <f t="shared" si="22"/>
        <v>47119</v>
      </c>
      <c r="E1463" s="182" t="s">
        <v>931</v>
      </c>
      <c r="F1463" s="179">
        <v>2029</v>
      </c>
    </row>
    <row r="1464" spans="3:6" x14ac:dyDescent="0.3">
      <c r="C1464" s="180">
        <v>47120</v>
      </c>
      <c r="D1464" s="178">
        <f t="shared" si="22"/>
        <v>47120</v>
      </c>
      <c r="E1464" s="182" t="s">
        <v>931</v>
      </c>
      <c r="F1464" s="179">
        <v>2029</v>
      </c>
    </row>
    <row r="1465" spans="3:6" x14ac:dyDescent="0.3">
      <c r="C1465" s="180">
        <v>47121</v>
      </c>
      <c r="D1465" s="178">
        <f t="shared" si="22"/>
        <v>47121</v>
      </c>
      <c r="E1465" s="182" t="s">
        <v>931</v>
      </c>
      <c r="F1465" s="179">
        <v>2029</v>
      </c>
    </row>
    <row r="1466" spans="3:6" x14ac:dyDescent="0.3">
      <c r="C1466" s="180">
        <v>47122</v>
      </c>
      <c r="D1466" s="178">
        <f t="shared" si="22"/>
        <v>47122</v>
      </c>
      <c r="E1466" s="182" t="s">
        <v>931</v>
      </c>
      <c r="F1466" s="179">
        <v>2029</v>
      </c>
    </row>
    <row r="1467" spans="3:6" x14ac:dyDescent="0.3">
      <c r="C1467" s="180">
        <v>47123</v>
      </c>
      <c r="D1467" s="178">
        <f t="shared" si="22"/>
        <v>47123</v>
      </c>
      <c r="E1467" s="182" t="s">
        <v>931</v>
      </c>
      <c r="F1467" s="179">
        <v>2029</v>
      </c>
    </row>
    <row r="1468" spans="3:6" x14ac:dyDescent="0.3">
      <c r="C1468" s="180">
        <v>47124</v>
      </c>
      <c r="D1468" s="178">
        <f t="shared" si="22"/>
        <v>47124</v>
      </c>
      <c r="E1468" s="182" t="s">
        <v>931</v>
      </c>
      <c r="F1468" s="179">
        <v>2029</v>
      </c>
    </row>
    <row r="1469" spans="3:6" x14ac:dyDescent="0.3">
      <c r="C1469" s="180">
        <v>47125</v>
      </c>
      <c r="D1469" s="178">
        <f t="shared" si="22"/>
        <v>47125</v>
      </c>
      <c r="E1469" s="182" t="s">
        <v>931</v>
      </c>
      <c r="F1469" s="179">
        <v>2029</v>
      </c>
    </row>
    <row r="1470" spans="3:6" x14ac:dyDescent="0.3">
      <c r="C1470" s="180">
        <v>47126</v>
      </c>
      <c r="D1470" s="178">
        <f t="shared" si="22"/>
        <v>47126</v>
      </c>
      <c r="E1470" s="182" t="s">
        <v>931</v>
      </c>
      <c r="F1470" s="179">
        <v>2029</v>
      </c>
    </row>
    <row r="1471" spans="3:6" x14ac:dyDescent="0.3">
      <c r="C1471" s="180">
        <v>47127</v>
      </c>
      <c r="D1471" s="178">
        <f t="shared" si="22"/>
        <v>47127</v>
      </c>
      <c r="E1471" s="182" t="s">
        <v>931</v>
      </c>
      <c r="F1471" s="179">
        <v>2029</v>
      </c>
    </row>
    <row r="1472" spans="3:6" x14ac:dyDescent="0.3">
      <c r="C1472" s="180">
        <v>47128</v>
      </c>
      <c r="D1472" s="178">
        <f t="shared" si="22"/>
        <v>47128</v>
      </c>
      <c r="E1472" s="182" t="s">
        <v>931</v>
      </c>
      <c r="F1472" s="179">
        <v>2029</v>
      </c>
    </row>
    <row r="1473" spans="3:6" x14ac:dyDescent="0.3">
      <c r="C1473" s="180">
        <v>47129</v>
      </c>
      <c r="D1473" s="178">
        <f t="shared" si="22"/>
        <v>47129</v>
      </c>
      <c r="E1473" s="182" t="s">
        <v>931</v>
      </c>
      <c r="F1473" s="179">
        <v>2029</v>
      </c>
    </row>
    <row r="1474" spans="3:6" x14ac:dyDescent="0.3">
      <c r="C1474" s="180">
        <v>47130</v>
      </c>
      <c r="D1474" s="178">
        <f t="shared" si="22"/>
        <v>47130</v>
      </c>
      <c r="E1474" s="182" t="s">
        <v>931</v>
      </c>
      <c r="F1474" s="179">
        <v>2029</v>
      </c>
    </row>
    <row r="1475" spans="3:6" x14ac:dyDescent="0.3">
      <c r="C1475" s="180">
        <v>47131</v>
      </c>
      <c r="D1475" s="178">
        <f t="shared" ref="D1475:D1538" si="23">C1475</f>
        <v>47131</v>
      </c>
      <c r="E1475" s="182" t="s">
        <v>931</v>
      </c>
      <c r="F1475" s="179">
        <v>2029</v>
      </c>
    </row>
    <row r="1476" spans="3:6" x14ac:dyDescent="0.3">
      <c r="C1476" s="180">
        <v>47132</v>
      </c>
      <c r="D1476" s="178">
        <f t="shared" si="23"/>
        <v>47132</v>
      </c>
      <c r="E1476" s="182" t="s">
        <v>931</v>
      </c>
      <c r="F1476" s="179">
        <v>2029</v>
      </c>
    </row>
    <row r="1477" spans="3:6" x14ac:dyDescent="0.3">
      <c r="C1477" s="180">
        <v>47133</v>
      </c>
      <c r="D1477" s="178">
        <f t="shared" si="23"/>
        <v>47133</v>
      </c>
      <c r="E1477" s="182" t="s">
        <v>931</v>
      </c>
      <c r="F1477" s="179">
        <v>2029</v>
      </c>
    </row>
    <row r="1478" spans="3:6" x14ac:dyDescent="0.3">
      <c r="C1478" s="180">
        <v>47134</v>
      </c>
      <c r="D1478" s="178">
        <f t="shared" si="23"/>
        <v>47134</v>
      </c>
      <c r="E1478" s="182" t="s">
        <v>931</v>
      </c>
      <c r="F1478" s="179">
        <v>2029</v>
      </c>
    </row>
    <row r="1479" spans="3:6" x14ac:dyDescent="0.3">
      <c r="C1479" s="180">
        <v>47135</v>
      </c>
      <c r="D1479" s="178">
        <f t="shared" si="23"/>
        <v>47135</v>
      </c>
      <c r="E1479" s="182" t="s">
        <v>931</v>
      </c>
      <c r="F1479" s="179">
        <v>2029</v>
      </c>
    </row>
    <row r="1480" spans="3:6" x14ac:dyDescent="0.3">
      <c r="C1480" s="180">
        <v>47136</v>
      </c>
      <c r="D1480" s="178">
        <f t="shared" si="23"/>
        <v>47136</v>
      </c>
      <c r="E1480" s="182" t="s">
        <v>931</v>
      </c>
      <c r="F1480" s="179">
        <v>2029</v>
      </c>
    </row>
    <row r="1481" spans="3:6" x14ac:dyDescent="0.3">
      <c r="C1481" s="180">
        <v>47137</v>
      </c>
      <c r="D1481" s="178">
        <f t="shared" si="23"/>
        <v>47137</v>
      </c>
      <c r="E1481" s="182" t="s">
        <v>931</v>
      </c>
      <c r="F1481" s="179">
        <v>2029</v>
      </c>
    </row>
    <row r="1482" spans="3:6" x14ac:dyDescent="0.3">
      <c r="C1482" s="180">
        <v>47138</v>
      </c>
      <c r="D1482" s="178">
        <f t="shared" si="23"/>
        <v>47138</v>
      </c>
      <c r="E1482" s="182" t="s">
        <v>931</v>
      </c>
      <c r="F1482" s="179">
        <v>2029</v>
      </c>
    </row>
    <row r="1483" spans="3:6" x14ac:dyDescent="0.3">
      <c r="C1483" s="180">
        <v>47139</v>
      </c>
      <c r="D1483" s="178">
        <f t="shared" si="23"/>
        <v>47139</v>
      </c>
      <c r="E1483" s="182" t="s">
        <v>931</v>
      </c>
      <c r="F1483" s="179">
        <v>2029</v>
      </c>
    </row>
    <row r="1484" spans="3:6" x14ac:dyDescent="0.3">
      <c r="C1484" s="180">
        <v>47140</v>
      </c>
      <c r="D1484" s="178">
        <f t="shared" si="23"/>
        <v>47140</v>
      </c>
      <c r="E1484" s="182" t="s">
        <v>931</v>
      </c>
      <c r="F1484" s="179">
        <v>2029</v>
      </c>
    </row>
    <row r="1485" spans="3:6" x14ac:dyDescent="0.3">
      <c r="C1485" s="180">
        <v>47141</v>
      </c>
      <c r="D1485" s="178">
        <f t="shared" si="23"/>
        <v>47141</v>
      </c>
      <c r="E1485" s="182" t="s">
        <v>931</v>
      </c>
      <c r="F1485" s="179">
        <v>2029</v>
      </c>
    </row>
    <row r="1486" spans="3:6" x14ac:dyDescent="0.3">
      <c r="C1486" s="180">
        <v>47142</v>
      </c>
      <c r="D1486" s="178">
        <f t="shared" si="23"/>
        <v>47142</v>
      </c>
      <c r="E1486" s="182" t="s">
        <v>931</v>
      </c>
      <c r="F1486" s="179">
        <v>2029</v>
      </c>
    </row>
    <row r="1487" spans="3:6" x14ac:dyDescent="0.3">
      <c r="C1487" s="180">
        <v>47143</v>
      </c>
      <c r="D1487" s="178">
        <f t="shared" si="23"/>
        <v>47143</v>
      </c>
      <c r="E1487" s="182" t="s">
        <v>931</v>
      </c>
      <c r="F1487" s="179">
        <v>2029</v>
      </c>
    </row>
    <row r="1488" spans="3:6" x14ac:dyDescent="0.3">
      <c r="C1488" s="180">
        <v>47144</v>
      </c>
      <c r="D1488" s="178">
        <f t="shared" si="23"/>
        <v>47144</v>
      </c>
      <c r="E1488" s="182" t="s">
        <v>931</v>
      </c>
      <c r="F1488" s="179">
        <v>2029</v>
      </c>
    </row>
    <row r="1489" spans="3:6" x14ac:dyDescent="0.3">
      <c r="C1489" s="180">
        <v>47145</v>
      </c>
      <c r="D1489" s="178">
        <f t="shared" si="23"/>
        <v>47145</v>
      </c>
      <c r="E1489" s="182" t="s">
        <v>931</v>
      </c>
      <c r="F1489" s="179">
        <v>2029</v>
      </c>
    </row>
    <row r="1490" spans="3:6" x14ac:dyDescent="0.3">
      <c r="C1490" s="180">
        <v>47146</v>
      </c>
      <c r="D1490" s="178">
        <f t="shared" si="23"/>
        <v>47146</v>
      </c>
      <c r="E1490" s="182" t="s">
        <v>931</v>
      </c>
      <c r="F1490" s="179">
        <v>2029</v>
      </c>
    </row>
    <row r="1491" spans="3:6" x14ac:dyDescent="0.3">
      <c r="C1491" s="180">
        <v>47147</v>
      </c>
      <c r="D1491" s="178">
        <f t="shared" si="23"/>
        <v>47147</v>
      </c>
      <c r="E1491" s="182" t="s">
        <v>931</v>
      </c>
      <c r="F1491" s="179">
        <v>2029</v>
      </c>
    </row>
    <row r="1492" spans="3:6" x14ac:dyDescent="0.3">
      <c r="C1492" s="180">
        <v>47148</v>
      </c>
      <c r="D1492" s="178">
        <f t="shared" si="23"/>
        <v>47148</v>
      </c>
      <c r="E1492" s="182" t="s">
        <v>931</v>
      </c>
      <c r="F1492" s="179">
        <v>2029</v>
      </c>
    </row>
    <row r="1493" spans="3:6" x14ac:dyDescent="0.3">
      <c r="C1493" s="180">
        <v>47149</v>
      </c>
      <c r="D1493" s="178">
        <f t="shared" si="23"/>
        <v>47149</v>
      </c>
      <c r="E1493" s="182" t="s">
        <v>931</v>
      </c>
      <c r="F1493" s="179">
        <v>2029</v>
      </c>
    </row>
    <row r="1494" spans="3:6" x14ac:dyDescent="0.3">
      <c r="C1494" s="180">
        <v>47150</v>
      </c>
      <c r="D1494" s="178">
        <f t="shared" si="23"/>
        <v>47150</v>
      </c>
      <c r="E1494" s="182" t="s">
        <v>932</v>
      </c>
      <c r="F1494" s="179">
        <v>2029</v>
      </c>
    </row>
    <row r="1495" spans="3:6" x14ac:dyDescent="0.3">
      <c r="C1495" s="180">
        <v>47151</v>
      </c>
      <c r="D1495" s="178">
        <f t="shared" si="23"/>
        <v>47151</v>
      </c>
      <c r="E1495" s="182" t="s">
        <v>932</v>
      </c>
      <c r="F1495" s="179">
        <v>2029</v>
      </c>
    </row>
    <row r="1496" spans="3:6" x14ac:dyDescent="0.3">
      <c r="C1496" s="180">
        <v>47152</v>
      </c>
      <c r="D1496" s="178">
        <f t="shared" si="23"/>
        <v>47152</v>
      </c>
      <c r="E1496" s="182" t="s">
        <v>932</v>
      </c>
      <c r="F1496" s="179">
        <v>2029</v>
      </c>
    </row>
    <row r="1497" spans="3:6" x14ac:dyDescent="0.3">
      <c r="C1497" s="180">
        <v>47153</v>
      </c>
      <c r="D1497" s="178">
        <f t="shared" si="23"/>
        <v>47153</v>
      </c>
      <c r="E1497" s="182" t="s">
        <v>932</v>
      </c>
      <c r="F1497" s="179">
        <v>2029</v>
      </c>
    </row>
    <row r="1498" spans="3:6" x14ac:dyDescent="0.3">
      <c r="C1498" s="180">
        <v>47154</v>
      </c>
      <c r="D1498" s="178">
        <f t="shared" si="23"/>
        <v>47154</v>
      </c>
      <c r="E1498" s="182" t="s">
        <v>932</v>
      </c>
      <c r="F1498" s="179">
        <v>2029</v>
      </c>
    </row>
    <row r="1499" spans="3:6" x14ac:dyDescent="0.3">
      <c r="C1499" s="180">
        <v>47155</v>
      </c>
      <c r="D1499" s="178">
        <f t="shared" si="23"/>
        <v>47155</v>
      </c>
      <c r="E1499" s="182" t="s">
        <v>932</v>
      </c>
      <c r="F1499" s="179">
        <v>2029</v>
      </c>
    </row>
    <row r="1500" spans="3:6" x14ac:dyDescent="0.3">
      <c r="C1500" s="180">
        <v>47156</v>
      </c>
      <c r="D1500" s="178">
        <f t="shared" si="23"/>
        <v>47156</v>
      </c>
      <c r="E1500" s="182" t="s">
        <v>932</v>
      </c>
      <c r="F1500" s="179">
        <v>2029</v>
      </c>
    </row>
    <row r="1501" spans="3:6" x14ac:dyDescent="0.3">
      <c r="C1501" s="180">
        <v>47157</v>
      </c>
      <c r="D1501" s="178">
        <f t="shared" si="23"/>
        <v>47157</v>
      </c>
      <c r="E1501" s="182" t="s">
        <v>932</v>
      </c>
      <c r="F1501" s="179">
        <v>2029</v>
      </c>
    </row>
    <row r="1502" spans="3:6" x14ac:dyDescent="0.3">
      <c r="C1502" s="180">
        <v>47158</v>
      </c>
      <c r="D1502" s="178">
        <f t="shared" si="23"/>
        <v>47158</v>
      </c>
      <c r="E1502" s="182" t="s">
        <v>932</v>
      </c>
      <c r="F1502" s="179">
        <v>2029</v>
      </c>
    </row>
    <row r="1503" spans="3:6" x14ac:dyDescent="0.3">
      <c r="C1503" s="180">
        <v>47159</v>
      </c>
      <c r="D1503" s="178">
        <f t="shared" si="23"/>
        <v>47159</v>
      </c>
      <c r="E1503" s="182" t="s">
        <v>932</v>
      </c>
      <c r="F1503" s="179">
        <v>2029</v>
      </c>
    </row>
    <row r="1504" spans="3:6" x14ac:dyDescent="0.3">
      <c r="C1504" s="180">
        <v>47160</v>
      </c>
      <c r="D1504" s="178">
        <f t="shared" si="23"/>
        <v>47160</v>
      </c>
      <c r="E1504" s="182" t="s">
        <v>932</v>
      </c>
      <c r="F1504" s="179">
        <v>2029</v>
      </c>
    </row>
    <row r="1505" spans="3:6" x14ac:dyDescent="0.3">
      <c r="C1505" s="180">
        <v>47161</v>
      </c>
      <c r="D1505" s="178">
        <f t="shared" si="23"/>
        <v>47161</v>
      </c>
      <c r="E1505" s="182" t="s">
        <v>932</v>
      </c>
      <c r="F1505" s="179">
        <v>2029</v>
      </c>
    </row>
    <row r="1506" spans="3:6" x14ac:dyDescent="0.3">
      <c r="C1506" s="180">
        <v>47162</v>
      </c>
      <c r="D1506" s="178">
        <f t="shared" si="23"/>
        <v>47162</v>
      </c>
      <c r="E1506" s="182" t="s">
        <v>932</v>
      </c>
      <c r="F1506" s="179">
        <v>2029</v>
      </c>
    </row>
    <row r="1507" spans="3:6" x14ac:dyDescent="0.3">
      <c r="C1507" s="180">
        <v>47163</v>
      </c>
      <c r="D1507" s="178">
        <f t="shared" si="23"/>
        <v>47163</v>
      </c>
      <c r="E1507" s="182" t="s">
        <v>932</v>
      </c>
      <c r="F1507" s="179">
        <v>2029</v>
      </c>
    </row>
    <row r="1508" spans="3:6" x14ac:dyDescent="0.3">
      <c r="C1508" s="180">
        <v>47164</v>
      </c>
      <c r="D1508" s="178">
        <f t="shared" si="23"/>
        <v>47164</v>
      </c>
      <c r="E1508" s="182" t="s">
        <v>932</v>
      </c>
      <c r="F1508" s="179">
        <v>2029</v>
      </c>
    </row>
    <row r="1509" spans="3:6" x14ac:dyDescent="0.3">
      <c r="C1509" s="180">
        <v>47165</v>
      </c>
      <c r="D1509" s="178">
        <f t="shared" si="23"/>
        <v>47165</v>
      </c>
      <c r="E1509" s="182" t="s">
        <v>932</v>
      </c>
      <c r="F1509" s="179">
        <v>2029</v>
      </c>
    </row>
    <row r="1510" spans="3:6" x14ac:dyDescent="0.3">
      <c r="C1510" s="180">
        <v>47166</v>
      </c>
      <c r="D1510" s="178">
        <f t="shared" si="23"/>
        <v>47166</v>
      </c>
      <c r="E1510" s="182" t="s">
        <v>932</v>
      </c>
      <c r="F1510" s="179">
        <v>2029</v>
      </c>
    </row>
    <row r="1511" spans="3:6" x14ac:dyDescent="0.3">
      <c r="C1511" s="180">
        <v>47167</v>
      </c>
      <c r="D1511" s="178">
        <f t="shared" si="23"/>
        <v>47167</v>
      </c>
      <c r="E1511" s="182" t="s">
        <v>932</v>
      </c>
      <c r="F1511" s="179">
        <v>2029</v>
      </c>
    </row>
    <row r="1512" spans="3:6" x14ac:dyDescent="0.3">
      <c r="C1512" s="180">
        <v>47168</v>
      </c>
      <c r="D1512" s="178">
        <f t="shared" si="23"/>
        <v>47168</v>
      </c>
      <c r="E1512" s="182" t="s">
        <v>932</v>
      </c>
      <c r="F1512" s="179">
        <v>2029</v>
      </c>
    </row>
    <row r="1513" spans="3:6" x14ac:dyDescent="0.3">
      <c r="C1513" s="180">
        <v>47169</v>
      </c>
      <c r="D1513" s="178">
        <f t="shared" si="23"/>
        <v>47169</v>
      </c>
      <c r="E1513" s="182" t="s">
        <v>932</v>
      </c>
      <c r="F1513" s="179">
        <v>2029</v>
      </c>
    </row>
    <row r="1514" spans="3:6" x14ac:dyDescent="0.3">
      <c r="C1514" s="180">
        <v>47170</v>
      </c>
      <c r="D1514" s="178">
        <f t="shared" si="23"/>
        <v>47170</v>
      </c>
      <c r="E1514" s="182" t="s">
        <v>932</v>
      </c>
      <c r="F1514" s="179">
        <v>2029</v>
      </c>
    </row>
    <row r="1515" spans="3:6" x14ac:dyDescent="0.3">
      <c r="C1515" s="180">
        <v>47171</v>
      </c>
      <c r="D1515" s="178">
        <f t="shared" si="23"/>
        <v>47171</v>
      </c>
      <c r="E1515" s="182" t="s">
        <v>932</v>
      </c>
      <c r="F1515" s="179">
        <v>2029</v>
      </c>
    </row>
    <row r="1516" spans="3:6" x14ac:dyDescent="0.3">
      <c r="C1516" s="180">
        <v>47172</v>
      </c>
      <c r="D1516" s="178">
        <f t="shared" si="23"/>
        <v>47172</v>
      </c>
      <c r="E1516" s="182" t="s">
        <v>932</v>
      </c>
      <c r="F1516" s="179">
        <v>2029</v>
      </c>
    </row>
    <row r="1517" spans="3:6" x14ac:dyDescent="0.3">
      <c r="C1517" s="180">
        <v>47173</v>
      </c>
      <c r="D1517" s="178">
        <f t="shared" si="23"/>
        <v>47173</v>
      </c>
      <c r="E1517" s="182" t="s">
        <v>932</v>
      </c>
      <c r="F1517" s="179">
        <v>2029</v>
      </c>
    </row>
    <row r="1518" spans="3:6" x14ac:dyDescent="0.3">
      <c r="C1518" s="180">
        <v>47174</v>
      </c>
      <c r="D1518" s="178">
        <f t="shared" si="23"/>
        <v>47174</v>
      </c>
      <c r="E1518" s="182" t="s">
        <v>932</v>
      </c>
      <c r="F1518" s="179">
        <v>2029</v>
      </c>
    </row>
    <row r="1519" spans="3:6" x14ac:dyDescent="0.3">
      <c r="C1519" s="180">
        <v>47175</v>
      </c>
      <c r="D1519" s="178">
        <f t="shared" si="23"/>
        <v>47175</v>
      </c>
      <c r="E1519" s="182" t="s">
        <v>932</v>
      </c>
      <c r="F1519" s="179">
        <v>2029</v>
      </c>
    </row>
    <row r="1520" spans="3:6" x14ac:dyDescent="0.3">
      <c r="C1520" s="180">
        <v>47176</v>
      </c>
      <c r="D1520" s="178">
        <f t="shared" si="23"/>
        <v>47176</v>
      </c>
      <c r="E1520" s="182" t="s">
        <v>932</v>
      </c>
      <c r="F1520" s="179">
        <v>2029</v>
      </c>
    </row>
    <row r="1521" spans="3:6" x14ac:dyDescent="0.3">
      <c r="C1521" s="180">
        <v>47177</v>
      </c>
      <c r="D1521" s="178">
        <f t="shared" si="23"/>
        <v>47177</v>
      </c>
      <c r="E1521" s="182" t="s">
        <v>932</v>
      </c>
      <c r="F1521" s="179">
        <v>2029</v>
      </c>
    </row>
    <row r="1522" spans="3:6" x14ac:dyDescent="0.3">
      <c r="C1522" s="180">
        <v>47178</v>
      </c>
      <c r="D1522" s="178">
        <f t="shared" si="23"/>
        <v>47178</v>
      </c>
      <c r="E1522" s="182" t="s">
        <v>933</v>
      </c>
      <c r="F1522" s="179">
        <v>2029</v>
      </c>
    </row>
    <row r="1523" spans="3:6" x14ac:dyDescent="0.3">
      <c r="C1523" s="180">
        <v>47179</v>
      </c>
      <c r="D1523" s="178">
        <f t="shared" si="23"/>
        <v>47179</v>
      </c>
      <c r="E1523" s="182" t="s">
        <v>933</v>
      </c>
      <c r="F1523" s="179">
        <v>2029</v>
      </c>
    </row>
    <row r="1524" spans="3:6" x14ac:dyDescent="0.3">
      <c r="C1524" s="180">
        <v>47180</v>
      </c>
      <c r="D1524" s="178">
        <f t="shared" si="23"/>
        <v>47180</v>
      </c>
      <c r="E1524" s="182" t="s">
        <v>933</v>
      </c>
      <c r="F1524" s="179">
        <v>2029</v>
      </c>
    </row>
    <row r="1525" spans="3:6" x14ac:dyDescent="0.3">
      <c r="C1525" s="180">
        <v>47181</v>
      </c>
      <c r="D1525" s="178">
        <f t="shared" si="23"/>
        <v>47181</v>
      </c>
      <c r="E1525" s="182" t="s">
        <v>933</v>
      </c>
      <c r="F1525" s="179">
        <v>2029</v>
      </c>
    </row>
    <row r="1526" spans="3:6" x14ac:dyDescent="0.3">
      <c r="C1526" s="180">
        <v>47182</v>
      </c>
      <c r="D1526" s="178">
        <f t="shared" si="23"/>
        <v>47182</v>
      </c>
      <c r="E1526" s="182" t="s">
        <v>933</v>
      </c>
      <c r="F1526" s="179">
        <v>2029</v>
      </c>
    </row>
    <row r="1527" spans="3:6" x14ac:dyDescent="0.3">
      <c r="C1527" s="180">
        <v>47183</v>
      </c>
      <c r="D1527" s="178">
        <f t="shared" si="23"/>
        <v>47183</v>
      </c>
      <c r="E1527" s="182" t="s">
        <v>933</v>
      </c>
      <c r="F1527" s="179">
        <v>2029</v>
      </c>
    </row>
    <row r="1528" spans="3:6" x14ac:dyDescent="0.3">
      <c r="C1528" s="180">
        <v>47184</v>
      </c>
      <c r="D1528" s="178">
        <f t="shared" si="23"/>
        <v>47184</v>
      </c>
      <c r="E1528" s="182" t="s">
        <v>933</v>
      </c>
      <c r="F1528" s="179">
        <v>2029</v>
      </c>
    </row>
    <row r="1529" spans="3:6" x14ac:dyDescent="0.3">
      <c r="C1529" s="180">
        <v>47185</v>
      </c>
      <c r="D1529" s="178">
        <f t="shared" si="23"/>
        <v>47185</v>
      </c>
      <c r="E1529" s="182" t="s">
        <v>933</v>
      </c>
      <c r="F1529" s="179">
        <v>2029</v>
      </c>
    </row>
    <row r="1530" spans="3:6" x14ac:dyDescent="0.3">
      <c r="C1530" s="180">
        <v>47186</v>
      </c>
      <c r="D1530" s="178">
        <f t="shared" si="23"/>
        <v>47186</v>
      </c>
      <c r="E1530" s="182" t="s">
        <v>933</v>
      </c>
      <c r="F1530" s="179">
        <v>2029</v>
      </c>
    </row>
    <row r="1531" spans="3:6" x14ac:dyDescent="0.3">
      <c r="C1531" s="180">
        <v>47187</v>
      </c>
      <c r="D1531" s="178">
        <f t="shared" si="23"/>
        <v>47187</v>
      </c>
      <c r="E1531" s="182" t="s">
        <v>933</v>
      </c>
      <c r="F1531" s="179">
        <v>2029</v>
      </c>
    </row>
    <row r="1532" spans="3:6" x14ac:dyDescent="0.3">
      <c r="C1532" s="180">
        <v>47188</v>
      </c>
      <c r="D1532" s="178">
        <f t="shared" si="23"/>
        <v>47188</v>
      </c>
      <c r="E1532" s="182" t="s">
        <v>933</v>
      </c>
      <c r="F1532" s="179">
        <v>2029</v>
      </c>
    </row>
    <row r="1533" spans="3:6" x14ac:dyDescent="0.3">
      <c r="C1533" s="180">
        <v>47189</v>
      </c>
      <c r="D1533" s="178">
        <f t="shared" si="23"/>
        <v>47189</v>
      </c>
      <c r="E1533" s="182" t="s">
        <v>933</v>
      </c>
      <c r="F1533" s="179">
        <v>2029</v>
      </c>
    </row>
    <row r="1534" spans="3:6" x14ac:dyDescent="0.3">
      <c r="C1534" s="180">
        <v>47190</v>
      </c>
      <c r="D1534" s="178">
        <f t="shared" si="23"/>
        <v>47190</v>
      </c>
      <c r="E1534" s="182" t="s">
        <v>933</v>
      </c>
      <c r="F1534" s="179">
        <v>2029</v>
      </c>
    </row>
    <row r="1535" spans="3:6" x14ac:dyDescent="0.3">
      <c r="C1535" s="180">
        <v>47191</v>
      </c>
      <c r="D1535" s="178">
        <f t="shared" si="23"/>
        <v>47191</v>
      </c>
      <c r="E1535" s="182" t="s">
        <v>933</v>
      </c>
      <c r="F1535" s="179">
        <v>2029</v>
      </c>
    </row>
    <row r="1536" spans="3:6" x14ac:dyDescent="0.3">
      <c r="C1536" s="180">
        <v>47192</v>
      </c>
      <c r="D1536" s="178">
        <f t="shared" si="23"/>
        <v>47192</v>
      </c>
      <c r="E1536" s="182" t="s">
        <v>933</v>
      </c>
      <c r="F1536" s="179">
        <v>2029</v>
      </c>
    </row>
    <row r="1537" spans="3:6" x14ac:dyDescent="0.3">
      <c r="C1537" s="180">
        <v>47193</v>
      </c>
      <c r="D1537" s="178">
        <f t="shared" si="23"/>
        <v>47193</v>
      </c>
      <c r="E1537" s="182" t="s">
        <v>933</v>
      </c>
      <c r="F1537" s="179">
        <v>2029</v>
      </c>
    </row>
    <row r="1538" spans="3:6" x14ac:dyDescent="0.3">
      <c r="C1538" s="180">
        <v>47194</v>
      </c>
      <c r="D1538" s="178">
        <f t="shared" si="23"/>
        <v>47194</v>
      </c>
      <c r="E1538" s="182" t="s">
        <v>933</v>
      </c>
      <c r="F1538" s="179">
        <v>2029</v>
      </c>
    </row>
    <row r="1539" spans="3:6" x14ac:dyDescent="0.3">
      <c r="C1539" s="180">
        <v>47195</v>
      </c>
      <c r="D1539" s="178">
        <f t="shared" ref="D1539:D1602" si="24">C1539</f>
        <v>47195</v>
      </c>
      <c r="E1539" s="182" t="s">
        <v>933</v>
      </c>
      <c r="F1539" s="179">
        <v>2029</v>
      </c>
    </row>
    <row r="1540" spans="3:6" x14ac:dyDescent="0.3">
      <c r="C1540" s="180">
        <v>47196</v>
      </c>
      <c r="D1540" s="178">
        <f t="shared" si="24"/>
        <v>47196</v>
      </c>
      <c r="E1540" s="182" t="s">
        <v>933</v>
      </c>
      <c r="F1540" s="179">
        <v>2029</v>
      </c>
    </row>
    <row r="1541" spans="3:6" x14ac:dyDescent="0.3">
      <c r="C1541" s="180">
        <v>47197</v>
      </c>
      <c r="D1541" s="178">
        <f t="shared" si="24"/>
        <v>47197</v>
      </c>
      <c r="E1541" s="182" t="s">
        <v>933</v>
      </c>
      <c r="F1541" s="179">
        <v>2029</v>
      </c>
    </row>
    <row r="1542" spans="3:6" x14ac:dyDescent="0.3">
      <c r="C1542" s="180">
        <v>47198</v>
      </c>
      <c r="D1542" s="178">
        <f t="shared" si="24"/>
        <v>47198</v>
      </c>
      <c r="E1542" s="182" t="s">
        <v>933</v>
      </c>
      <c r="F1542" s="179">
        <v>2029</v>
      </c>
    </row>
    <row r="1543" spans="3:6" x14ac:dyDescent="0.3">
      <c r="C1543" s="180">
        <v>47199</v>
      </c>
      <c r="D1543" s="178">
        <f t="shared" si="24"/>
        <v>47199</v>
      </c>
      <c r="E1543" s="182" t="s">
        <v>933</v>
      </c>
      <c r="F1543" s="179">
        <v>2029</v>
      </c>
    </row>
    <row r="1544" spans="3:6" x14ac:dyDescent="0.3">
      <c r="C1544" s="180">
        <v>47200</v>
      </c>
      <c r="D1544" s="178">
        <f t="shared" si="24"/>
        <v>47200</v>
      </c>
      <c r="E1544" s="182" t="s">
        <v>933</v>
      </c>
      <c r="F1544" s="179">
        <v>2029</v>
      </c>
    </row>
    <row r="1545" spans="3:6" x14ac:dyDescent="0.3">
      <c r="C1545" s="180">
        <v>47201</v>
      </c>
      <c r="D1545" s="178">
        <f t="shared" si="24"/>
        <v>47201</v>
      </c>
      <c r="E1545" s="182" t="s">
        <v>933</v>
      </c>
      <c r="F1545" s="179">
        <v>2029</v>
      </c>
    </row>
    <row r="1546" spans="3:6" x14ac:dyDescent="0.3">
      <c r="C1546" s="180">
        <v>47202</v>
      </c>
      <c r="D1546" s="178">
        <f t="shared" si="24"/>
        <v>47202</v>
      </c>
      <c r="E1546" s="182" t="s">
        <v>933</v>
      </c>
      <c r="F1546" s="179">
        <v>2029</v>
      </c>
    </row>
    <row r="1547" spans="3:6" x14ac:dyDescent="0.3">
      <c r="C1547" s="180">
        <v>47203</v>
      </c>
      <c r="D1547" s="178">
        <f t="shared" si="24"/>
        <v>47203</v>
      </c>
      <c r="E1547" s="182" t="s">
        <v>933</v>
      </c>
      <c r="F1547" s="179">
        <v>2029</v>
      </c>
    </row>
    <row r="1548" spans="3:6" x14ac:dyDescent="0.3">
      <c r="C1548" s="180">
        <v>47204</v>
      </c>
      <c r="D1548" s="178">
        <f t="shared" si="24"/>
        <v>47204</v>
      </c>
      <c r="E1548" s="182" t="s">
        <v>933</v>
      </c>
      <c r="F1548" s="179">
        <v>2029</v>
      </c>
    </row>
    <row r="1549" spans="3:6" x14ac:dyDescent="0.3">
      <c r="C1549" s="180">
        <v>47205</v>
      </c>
      <c r="D1549" s="178">
        <f t="shared" si="24"/>
        <v>47205</v>
      </c>
      <c r="E1549" s="182" t="s">
        <v>933</v>
      </c>
      <c r="F1549" s="179">
        <v>2029</v>
      </c>
    </row>
    <row r="1550" spans="3:6" x14ac:dyDescent="0.3">
      <c r="C1550" s="180">
        <v>47206</v>
      </c>
      <c r="D1550" s="178">
        <f t="shared" si="24"/>
        <v>47206</v>
      </c>
      <c r="E1550" s="182" t="s">
        <v>933</v>
      </c>
      <c r="F1550" s="179">
        <v>2029</v>
      </c>
    </row>
    <row r="1551" spans="3:6" x14ac:dyDescent="0.3">
      <c r="C1551" s="180">
        <v>47207</v>
      </c>
      <c r="D1551" s="178">
        <f t="shared" si="24"/>
        <v>47207</v>
      </c>
      <c r="E1551" s="182" t="s">
        <v>933</v>
      </c>
      <c r="F1551" s="179">
        <v>2029</v>
      </c>
    </row>
    <row r="1552" spans="3:6" x14ac:dyDescent="0.3">
      <c r="C1552" s="180">
        <v>47208</v>
      </c>
      <c r="D1552" s="178">
        <f t="shared" si="24"/>
        <v>47208</v>
      </c>
      <c r="E1552" s="182" t="s">
        <v>933</v>
      </c>
      <c r="F1552" s="179">
        <v>2029</v>
      </c>
    </row>
    <row r="1553" spans="3:6" x14ac:dyDescent="0.3">
      <c r="C1553" s="180">
        <v>47209</v>
      </c>
      <c r="D1553" s="178">
        <f t="shared" si="24"/>
        <v>47209</v>
      </c>
      <c r="E1553" s="182" t="s">
        <v>934</v>
      </c>
      <c r="F1553" s="179">
        <v>2029</v>
      </c>
    </row>
    <row r="1554" spans="3:6" x14ac:dyDescent="0.3">
      <c r="C1554" s="180">
        <v>47210</v>
      </c>
      <c r="D1554" s="178">
        <f t="shared" si="24"/>
        <v>47210</v>
      </c>
      <c r="E1554" s="182" t="s">
        <v>934</v>
      </c>
      <c r="F1554" s="179">
        <v>2029</v>
      </c>
    </row>
    <row r="1555" spans="3:6" x14ac:dyDescent="0.3">
      <c r="C1555" s="180">
        <v>47211</v>
      </c>
      <c r="D1555" s="178">
        <f t="shared" si="24"/>
        <v>47211</v>
      </c>
      <c r="E1555" s="182" t="s">
        <v>934</v>
      </c>
      <c r="F1555" s="179">
        <v>2029</v>
      </c>
    </row>
    <row r="1556" spans="3:6" x14ac:dyDescent="0.3">
      <c r="C1556" s="180">
        <v>47212</v>
      </c>
      <c r="D1556" s="178">
        <f t="shared" si="24"/>
        <v>47212</v>
      </c>
      <c r="E1556" s="182" t="s">
        <v>934</v>
      </c>
      <c r="F1556" s="179">
        <v>2029</v>
      </c>
    </row>
    <row r="1557" spans="3:6" x14ac:dyDescent="0.3">
      <c r="C1557" s="180">
        <v>47213</v>
      </c>
      <c r="D1557" s="178">
        <f t="shared" si="24"/>
        <v>47213</v>
      </c>
      <c r="E1557" s="182" t="s">
        <v>934</v>
      </c>
      <c r="F1557" s="179">
        <v>2029</v>
      </c>
    </row>
    <row r="1558" spans="3:6" x14ac:dyDescent="0.3">
      <c r="C1558" s="180">
        <v>47214</v>
      </c>
      <c r="D1558" s="178">
        <f t="shared" si="24"/>
        <v>47214</v>
      </c>
      <c r="E1558" s="182" t="s">
        <v>934</v>
      </c>
      <c r="F1558" s="179">
        <v>2029</v>
      </c>
    </row>
    <row r="1559" spans="3:6" x14ac:dyDescent="0.3">
      <c r="C1559" s="180">
        <v>47215</v>
      </c>
      <c r="D1559" s="178">
        <f t="shared" si="24"/>
        <v>47215</v>
      </c>
      <c r="E1559" s="182" t="s">
        <v>934</v>
      </c>
      <c r="F1559" s="179">
        <v>2029</v>
      </c>
    </row>
    <row r="1560" spans="3:6" x14ac:dyDescent="0.3">
      <c r="C1560" s="180">
        <v>47216</v>
      </c>
      <c r="D1560" s="178">
        <f t="shared" si="24"/>
        <v>47216</v>
      </c>
      <c r="E1560" s="182" t="s">
        <v>934</v>
      </c>
      <c r="F1560" s="179">
        <v>2029</v>
      </c>
    </row>
    <row r="1561" spans="3:6" x14ac:dyDescent="0.3">
      <c r="C1561" s="180">
        <v>47217</v>
      </c>
      <c r="D1561" s="178">
        <f t="shared" si="24"/>
        <v>47217</v>
      </c>
      <c r="E1561" s="182" t="s">
        <v>934</v>
      </c>
      <c r="F1561" s="179">
        <v>2029</v>
      </c>
    </row>
    <row r="1562" spans="3:6" x14ac:dyDescent="0.3">
      <c r="C1562" s="180">
        <v>47218</v>
      </c>
      <c r="D1562" s="178">
        <f t="shared" si="24"/>
        <v>47218</v>
      </c>
      <c r="E1562" s="182" t="s">
        <v>934</v>
      </c>
      <c r="F1562" s="179">
        <v>2029</v>
      </c>
    </row>
    <row r="1563" spans="3:6" x14ac:dyDescent="0.3">
      <c r="C1563" s="180">
        <v>47219</v>
      </c>
      <c r="D1563" s="178">
        <f t="shared" si="24"/>
        <v>47219</v>
      </c>
      <c r="E1563" s="182" t="s">
        <v>934</v>
      </c>
      <c r="F1563" s="179">
        <v>2029</v>
      </c>
    </row>
    <row r="1564" spans="3:6" x14ac:dyDescent="0.3">
      <c r="C1564" s="180">
        <v>47220</v>
      </c>
      <c r="D1564" s="178">
        <f t="shared" si="24"/>
        <v>47220</v>
      </c>
      <c r="E1564" s="182" t="s">
        <v>934</v>
      </c>
      <c r="F1564" s="179">
        <v>2029</v>
      </c>
    </row>
    <row r="1565" spans="3:6" x14ac:dyDescent="0.3">
      <c r="C1565" s="180">
        <v>47221</v>
      </c>
      <c r="D1565" s="178">
        <f t="shared" si="24"/>
        <v>47221</v>
      </c>
      <c r="E1565" s="182" t="s">
        <v>934</v>
      </c>
      <c r="F1565" s="179">
        <v>2029</v>
      </c>
    </row>
    <row r="1566" spans="3:6" x14ac:dyDescent="0.3">
      <c r="C1566" s="180">
        <v>47222</v>
      </c>
      <c r="D1566" s="178">
        <f t="shared" si="24"/>
        <v>47222</v>
      </c>
      <c r="E1566" s="182" t="s">
        <v>934</v>
      </c>
      <c r="F1566" s="179">
        <v>2029</v>
      </c>
    </row>
    <row r="1567" spans="3:6" x14ac:dyDescent="0.3">
      <c r="C1567" s="180">
        <v>47223</v>
      </c>
      <c r="D1567" s="178">
        <f t="shared" si="24"/>
        <v>47223</v>
      </c>
      <c r="E1567" s="182" t="s">
        <v>934</v>
      </c>
      <c r="F1567" s="179">
        <v>2029</v>
      </c>
    </row>
    <row r="1568" spans="3:6" x14ac:dyDescent="0.3">
      <c r="C1568" s="180">
        <v>47224</v>
      </c>
      <c r="D1568" s="178">
        <f t="shared" si="24"/>
        <v>47224</v>
      </c>
      <c r="E1568" s="182" t="s">
        <v>934</v>
      </c>
      <c r="F1568" s="179">
        <v>2029</v>
      </c>
    </row>
    <row r="1569" spans="3:6" x14ac:dyDescent="0.3">
      <c r="C1569" s="180">
        <v>47225</v>
      </c>
      <c r="D1569" s="178">
        <f t="shared" si="24"/>
        <v>47225</v>
      </c>
      <c r="E1569" s="182" t="s">
        <v>934</v>
      </c>
      <c r="F1569" s="179">
        <v>2029</v>
      </c>
    </row>
    <row r="1570" spans="3:6" x14ac:dyDescent="0.3">
      <c r="C1570" s="180">
        <v>47226</v>
      </c>
      <c r="D1570" s="178">
        <f t="shared" si="24"/>
        <v>47226</v>
      </c>
      <c r="E1570" s="182" t="s">
        <v>934</v>
      </c>
      <c r="F1570" s="179">
        <v>2029</v>
      </c>
    </row>
    <row r="1571" spans="3:6" x14ac:dyDescent="0.3">
      <c r="C1571" s="180">
        <v>47227</v>
      </c>
      <c r="D1571" s="178">
        <f t="shared" si="24"/>
        <v>47227</v>
      </c>
      <c r="E1571" s="182" t="s">
        <v>934</v>
      </c>
      <c r="F1571" s="179">
        <v>2029</v>
      </c>
    </row>
    <row r="1572" spans="3:6" x14ac:dyDescent="0.3">
      <c r="C1572" s="180">
        <v>47228</v>
      </c>
      <c r="D1572" s="178">
        <f t="shared" si="24"/>
        <v>47228</v>
      </c>
      <c r="E1572" s="182" t="s">
        <v>934</v>
      </c>
      <c r="F1572" s="179">
        <v>2029</v>
      </c>
    </row>
    <row r="1573" spans="3:6" x14ac:dyDescent="0.3">
      <c r="C1573" s="180">
        <v>47229</v>
      </c>
      <c r="D1573" s="178">
        <f t="shared" si="24"/>
        <v>47229</v>
      </c>
      <c r="E1573" s="182" t="s">
        <v>934</v>
      </c>
      <c r="F1573" s="179">
        <v>2029</v>
      </c>
    </row>
    <row r="1574" spans="3:6" x14ac:dyDescent="0.3">
      <c r="C1574" s="180">
        <v>47230</v>
      </c>
      <c r="D1574" s="178">
        <f t="shared" si="24"/>
        <v>47230</v>
      </c>
      <c r="E1574" s="182" t="s">
        <v>934</v>
      </c>
      <c r="F1574" s="179">
        <v>2029</v>
      </c>
    </row>
    <row r="1575" spans="3:6" x14ac:dyDescent="0.3">
      <c r="C1575" s="180">
        <v>47231</v>
      </c>
      <c r="D1575" s="178">
        <f t="shared" si="24"/>
        <v>47231</v>
      </c>
      <c r="E1575" s="182" t="s">
        <v>934</v>
      </c>
      <c r="F1575" s="179">
        <v>2029</v>
      </c>
    </row>
    <row r="1576" spans="3:6" x14ac:dyDescent="0.3">
      <c r="C1576" s="180">
        <v>47232</v>
      </c>
      <c r="D1576" s="178">
        <f t="shared" si="24"/>
        <v>47232</v>
      </c>
      <c r="E1576" s="182" t="s">
        <v>934</v>
      </c>
      <c r="F1576" s="179">
        <v>2029</v>
      </c>
    </row>
    <row r="1577" spans="3:6" x14ac:dyDescent="0.3">
      <c r="C1577" s="180">
        <v>47233</v>
      </c>
      <c r="D1577" s="178">
        <f t="shared" si="24"/>
        <v>47233</v>
      </c>
      <c r="E1577" s="182" t="s">
        <v>934</v>
      </c>
      <c r="F1577" s="179">
        <v>2029</v>
      </c>
    </row>
    <row r="1578" spans="3:6" x14ac:dyDescent="0.3">
      <c r="C1578" s="180">
        <v>47234</v>
      </c>
      <c r="D1578" s="178">
        <f t="shared" si="24"/>
        <v>47234</v>
      </c>
      <c r="E1578" s="182" t="s">
        <v>934</v>
      </c>
      <c r="F1578" s="179">
        <v>2029</v>
      </c>
    </row>
    <row r="1579" spans="3:6" x14ac:dyDescent="0.3">
      <c r="C1579" s="180">
        <v>47235</v>
      </c>
      <c r="D1579" s="178">
        <f t="shared" si="24"/>
        <v>47235</v>
      </c>
      <c r="E1579" s="182" t="s">
        <v>934</v>
      </c>
      <c r="F1579" s="179">
        <v>2029</v>
      </c>
    </row>
    <row r="1580" spans="3:6" x14ac:dyDescent="0.3">
      <c r="C1580" s="180">
        <v>47236</v>
      </c>
      <c r="D1580" s="178">
        <f t="shared" si="24"/>
        <v>47236</v>
      </c>
      <c r="E1580" s="182" t="s">
        <v>934</v>
      </c>
      <c r="F1580" s="179">
        <v>2029</v>
      </c>
    </row>
    <row r="1581" spans="3:6" x14ac:dyDescent="0.3">
      <c r="C1581" s="180">
        <v>47237</v>
      </c>
      <c r="D1581" s="178">
        <f t="shared" si="24"/>
        <v>47237</v>
      </c>
      <c r="E1581" s="182" t="s">
        <v>934</v>
      </c>
      <c r="F1581" s="179">
        <v>2029</v>
      </c>
    </row>
    <row r="1582" spans="3:6" x14ac:dyDescent="0.3">
      <c r="C1582" s="180">
        <v>47238</v>
      </c>
      <c r="D1582" s="178">
        <f t="shared" si="24"/>
        <v>47238</v>
      </c>
      <c r="E1582" s="182" t="s">
        <v>934</v>
      </c>
      <c r="F1582" s="179">
        <v>2029</v>
      </c>
    </row>
    <row r="1583" spans="3:6" x14ac:dyDescent="0.3">
      <c r="C1583" s="180">
        <v>47239</v>
      </c>
      <c r="D1583" s="178">
        <f t="shared" si="24"/>
        <v>47239</v>
      </c>
      <c r="E1583" s="182" t="s">
        <v>935</v>
      </c>
      <c r="F1583" s="179">
        <v>2029</v>
      </c>
    </row>
    <row r="1584" spans="3:6" x14ac:dyDescent="0.3">
      <c r="C1584" s="180">
        <v>47240</v>
      </c>
      <c r="D1584" s="178">
        <f t="shared" si="24"/>
        <v>47240</v>
      </c>
      <c r="E1584" s="182" t="s">
        <v>935</v>
      </c>
      <c r="F1584" s="179">
        <v>2029</v>
      </c>
    </row>
    <row r="1585" spans="3:6" x14ac:dyDescent="0.3">
      <c r="C1585" s="180">
        <v>47241</v>
      </c>
      <c r="D1585" s="178">
        <f t="shared" si="24"/>
        <v>47241</v>
      </c>
      <c r="E1585" s="182" t="s">
        <v>935</v>
      </c>
      <c r="F1585" s="179">
        <v>2029</v>
      </c>
    </row>
    <row r="1586" spans="3:6" x14ac:dyDescent="0.3">
      <c r="C1586" s="180">
        <v>47242</v>
      </c>
      <c r="D1586" s="178">
        <f t="shared" si="24"/>
        <v>47242</v>
      </c>
      <c r="E1586" s="182" t="s">
        <v>935</v>
      </c>
      <c r="F1586" s="179">
        <v>2029</v>
      </c>
    </row>
    <row r="1587" spans="3:6" x14ac:dyDescent="0.3">
      <c r="C1587" s="180">
        <v>47243</v>
      </c>
      <c r="D1587" s="178">
        <f t="shared" si="24"/>
        <v>47243</v>
      </c>
      <c r="E1587" s="182" t="s">
        <v>935</v>
      </c>
      <c r="F1587" s="179">
        <v>2029</v>
      </c>
    </row>
    <row r="1588" spans="3:6" x14ac:dyDescent="0.3">
      <c r="C1588" s="180">
        <v>47244</v>
      </c>
      <c r="D1588" s="178">
        <f t="shared" si="24"/>
        <v>47244</v>
      </c>
      <c r="E1588" s="182" t="s">
        <v>935</v>
      </c>
      <c r="F1588" s="179">
        <v>2029</v>
      </c>
    </row>
    <row r="1589" spans="3:6" x14ac:dyDescent="0.3">
      <c r="C1589" s="180">
        <v>47245</v>
      </c>
      <c r="D1589" s="178">
        <f t="shared" si="24"/>
        <v>47245</v>
      </c>
      <c r="E1589" s="182" t="s">
        <v>935</v>
      </c>
      <c r="F1589" s="179">
        <v>2029</v>
      </c>
    </row>
    <row r="1590" spans="3:6" x14ac:dyDescent="0.3">
      <c r="C1590" s="180">
        <v>47246</v>
      </c>
      <c r="D1590" s="178">
        <f t="shared" si="24"/>
        <v>47246</v>
      </c>
      <c r="E1590" s="182" t="s">
        <v>935</v>
      </c>
      <c r="F1590" s="179">
        <v>2029</v>
      </c>
    </row>
    <row r="1591" spans="3:6" x14ac:dyDescent="0.3">
      <c r="C1591" s="180">
        <v>47247</v>
      </c>
      <c r="D1591" s="178">
        <f t="shared" si="24"/>
        <v>47247</v>
      </c>
      <c r="E1591" s="182" t="s">
        <v>935</v>
      </c>
      <c r="F1591" s="179">
        <v>2029</v>
      </c>
    </row>
    <row r="1592" spans="3:6" x14ac:dyDescent="0.3">
      <c r="C1592" s="180">
        <v>47248</v>
      </c>
      <c r="D1592" s="178">
        <f t="shared" si="24"/>
        <v>47248</v>
      </c>
      <c r="E1592" s="182" t="s">
        <v>935</v>
      </c>
      <c r="F1592" s="179">
        <v>2029</v>
      </c>
    </row>
    <row r="1593" spans="3:6" x14ac:dyDescent="0.3">
      <c r="C1593" s="180">
        <v>47249</v>
      </c>
      <c r="D1593" s="178">
        <f t="shared" si="24"/>
        <v>47249</v>
      </c>
      <c r="E1593" s="182" t="s">
        <v>935</v>
      </c>
      <c r="F1593" s="179">
        <v>2029</v>
      </c>
    </row>
    <row r="1594" spans="3:6" x14ac:dyDescent="0.3">
      <c r="C1594" s="180">
        <v>47250</v>
      </c>
      <c r="D1594" s="178">
        <f t="shared" si="24"/>
        <v>47250</v>
      </c>
      <c r="E1594" s="182" t="s">
        <v>935</v>
      </c>
      <c r="F1594" s="179">
        <v>2029</v>
      </c>
    </row>
    <row r="1595" spans="3:6" x14ac:dyDescent="0.3">
      <c r="C1595" s="180">
        <v>47251</v>
      </c>
      <c r="D1595" s="178">
        <f t="shared" si="24"/>
        <v>47251</v>
      </c>
      <c r="E1595" s="182" t="s">
        <v>935</v>
      </c>
      <c r="F1595" s="179">
        <v>2029</v>
      </c>
    </row>
    <row r="1596" spans="3:6" x14ac:dyDescent="0.3">
      <c r="C1596" s="180">
        <v>47252</v>
      </c>
      <c r="D1596" s="178">
        <f t="shared" si="24"/>
        <v>47252</v>
      </c>
      <c r="E1596" s="182" t="s">
        <v>935</v>
      </c>
      <c r="F1596" s="179">
        <v>2029</v>
      </c>
    </row>
    <row r="1597" spans="3:6" x14ac:dyDescent="0.3">
      <c r="C1597" s="180">
        <v>47253</v>
      </c>
      <c r="D1597" s="178">
        <f t="shared" si="24"/>
        <v>47253</v>
      </c>
      <c r="E1597" s="182" t="s">
        <v>935</v>
      </c>
      <c r="F1597" s="179">
        <v>2029</v>
      </c>
    </row>
    <row r="1598" spans="3:6" x14ac:dyDescent="0.3">
      <c r="C1598" s="180">
        <v>47254</v>
      </c>
      <c r="D1598" s="178">
        <f t="shared" si="24"/>
        <v>47254</v>
      </c>
      <c r="E1598" s="182" t="s">
        <v>935</v>
      </c>
      <c r="F1598" s="179">
        <v>2029</v>
      </c>
    </row>
    <row r="1599" spans="3:6" x14ac:dyDescent="0.3">
      <c r="C1599" s="180">
        <v>47255</v>
      </c>
      <c r="D1599" s="178">
        <f t="shared" si="24"/>
        <v>47255</v>
      </c>
      <c r="E1599" s="182" t="s">
        <v>935</v>
      </c>
      <c r="F1599" s="179">
        <v>2029</v>
      </c>
    </row>
    <row r="1600" spans="3:6" x14ac:dyDescent="0.3">
      <c r="C1600" s="180">
        <v>47256</v>
      </c>
      <c r="D1600" s="178">
        <f t="shared" si="24"/>
        <v>47256</v>
      </c>
      <c r="E1600" s="182" t="s">
        <v>935</v>
      </c>
      <c r="F1600" s="179">
        <v>2029</v>
      </c>
    </row>
    <row r="1601" spans="3:6" x14ac:dyDescent="0.3">
      <c r="C1601" s="180">
        <v>47257</v>
      </c>
      <c r="D1601" s="178">
        <f t="shared" si="24"/>
        <v>47257</v>
      </c>
      <c r="E1601" s="182" t="s">
        <v>935</v>
      </c>
      <c r="F1601" s="179">
        <v>2029</v>
      </c>
    </row>
    <row r="1602" spans="3:6" x14ac:dyDescent="0.3">
      <c r="C1602" s="180">
        <v>47258</v>
      </c>
      <c r="D1602" s="178">
        <f t="shared" si="24"/>
        <v>47258</v>
      </c>
      <c r="E1602" s="182" t="s">
        <v>935</v>
      </c>
      <c r="F1602" s="179">
        <v>2029</v>
      </c>
    </row>
    <row r="1603" spans="3:6" x14ac:dyDescent="0.3">
      <c r="C1603" s="180">
        <v>47259</v>
      </c>
      <c r="D1603" s="178">
        <f t="shared" ref="D1603:D1666" si="25">C1603</f>
        <v>47259</v>
      </c>
      <c r="E1603" s="182" t="s">
        <v>935</v>
      </c>
      <c r="F1603" s="179">
        <v>2029</v>
      </c>
    </row>
    <row r="1604" spans="3:6" x14ac:dyDescent="0.3">
      <c r="C1604" s="180">
        <v>47260</v>
      </c>
      <c r="D1604" s="178">
        <f t="shared" si="25"/>
        <v>47260</v>
      </c>
      <c r="E1604" s="182" t="s">
        <v>935</v>
      </c>
      <c r="F1604" s="179">
        <v>2029</v>
      </c>
    </row>
    <row r="1605" spans="3:6" x14ac:dyDescent="0.3">
      <c r="C1605" s="180">
        <v>47261</v>
      </c>
      <c r="D1605" s="178">
        <f t="shared" si="25"/>
        <v>47261</v>
      </c>
      <c r="E1605" s="182" t="s">
        <v>935</v>
      </c>
      <c r="F1605" s="179">
        <v>2029</v>
      </c>
    </row>
    <row r="1606" spans="3:6" x14ac:dyDescent="0.3">
      <c r="C1606" s="180">
        <v>47262</v>
      </c>
      <c r="D1606" s="178">
        <f t="shared" si="25"/>
        <v>47262</v>
      </c>
      <c r="E1606" s="182" t="s">
        <v>935</v>
      </c>
      <c r="F1606" s="179">
        <v>2029</v>
      </c>
    </row>
    <row r="1607" spans="3:6" x14ac:dyDescent="0.3">
      <c r="C1607" s="180">
        <v>47263</v>
      </c>
      <c r="D1607" s="178">
        <f t="shared" si="25"/>
        <v>47263</v>
      </c>
      <c r="E1607" s="182" t="s">
        <v>935</v>
      </c>
      <c r="F1607" s="179">
        <v>2029</v>
      </c>
    </row>
    <row r="1608" spans="3:6" x14ac:dyDescent="0.3">
      <c r="C1608" s="180">
        <v>47264</v>
      </c>
      <c r="D1608" s="178">
        <f t="shared" si="25"/>
        <v>47264</v>
      </c>
      <c r="E1608" s="182" t="s">
        <v>935</v>
      </c>
      <c r="F1608" s="179">
        <v>2029</v>
      </c>
    </row>
    <row r="1609" spans="3:6" x14ac:dyDescent="0.3">
      <c r="C1609" s="180">
        <v>47265</v>
      </c>
      <c r="D1609" s="178">
        <f t="shared" si="25"/>
        <v>47265</v>
      </c>
      <c r="E1609" s="182" t="s">
        <v>935</v>
      </c>
      <c r="F1609" s="179">
        <v>2029</v>
      </c>
    </row>
    <row r="1610" spans="3:6" x14ac:dyDescent="0.3">
      <c r="C1610" s="180">
        <v>47266</v>
      </c>
      <c r="D1610" s="178">
        <f t="shared" si="25"/>
        <v>47266</v>
      </c>
      <c r="E1610" s="182" t="s">
        <v>935</v>
      </c>
      <c r="F1610" s="179">
        <v>2029</v>
      </c>
    </row>
    <row r="1611" spans="3:6" x14ac:dyDescent="0.3">
      <c r="C1611" s="180">
        <v>47267</v>
      </c>
      <c r="D1611" s="178">
        <f t="shared" si="25"/>
        <v>47267</v>
      </c>
      <c r="E1611" s="182" t="s">
        <v>935</v>
      </c>
      <c r="F1611" s="179">
        <v>2029</v>
      </c>
    </row>
    <row r="1612" spans="3:6" x14ac:dyDescent="0.3">
      <c r="C1612" s="180">
        <v>47268</v>
      </c>
      <c r="D1612" s="178">
        <f t="shared" si="25"/>
        <v>47268</v>
      </c>
      <c r="E1612" s="182" t="s">
        <v>935</v>
      </c>
      <c r="F1612" s="179">
        <v>2029</v>
      </c>
    </row>
    <row r="1613" spans="3:6" x14ac:dyDescent="0.3">
      <c r="C1613" s="180">
        <v>47269</v>
      </c>
      <c r="D1613" s="178">
        <f t="shared" si="25"/>
        <v>47269</v>
      </c>
      <c r="E1613" s="182" t="s">
        <v>935</v>
      </c>
      <c r="F1613" s="179">
        <v>2029</v>
      </c>
    </row>
    <row r="1614" spans="3:6" x14ac:dyDescent="0.3">
      <c r="C1614" s="180">
        <v>47270</v>
      </c>
      <c r="D1614" s="178">
        <f t="shared" si="25"/>
        <v>47270</v>
      </c>
      <c r="E1614" s="182" t="s">
        <v>936</v>
      </c>
      <c r="F1614" s="179">
        <v>2029</v>
      </c>
    </row>
    <row r="1615" spans="3:6" x14ac:dyDescent="0.3">
      <c r="C1615" s="180">
        <v>47271</v>
      </c>
      <c r="D1615" s="178">
        <f t="shared" si="25"/>
        <v>47271</v>
      </c>
      <c r="E1615" s="182" t="s">
        <v>936</v>
      </c>
      <c r="F1615" s="179">
        <v>2029</v>
      </c>
    </row>
    <row r="1616" spans="3:6" x14ac:dyDescent="0.3">
      <c r="C1616" s="180">
        <v>47272</v>
      </c>
      <c r="D1616" s="178">
        <f t="shared" si="25"/>
        <v>47272</v>
      </c>
      <c r="E1616" s="182" t="s">
        <v>936</v>
      </c>
      <c r="F1616" s="179">
        <v>2029</v>
      </c>
    </row>
    <row r="1617" spans="3:6" x14ac:dyDescent="0.3">
      <c r="C1617" s="180">
        <v>47273</v>
      </c>
      <c r="D1617" s="178">
        <f t="shared" si="25"/>
        <v>47273</v>
      </c>
      <c r="E1617" s="182" t="s">
        <v>936</v>
      </c>
      <c r="F1617" s="179">
        <v>2029</v>
      </c>
    </row>
    <row r="1618" spans="3:6" x14ac:dyDescent="0.3">
      <c r="C1618" s="180">
        <v>47274</v>
      </c>
      <c r="D1618" s="178">
        <f t="shared" si="25"/>
        <v>47274</v>
      </c>
      <c r="E1618" s="182" t="s">
        <v>936</v>
      </c>
      <c r="F1618" s="179">
        <v>2029</v>
      </c>
    </row>
    <row r="1619" spans="3:6" x14ac:dyDescent="0.3">
      <c r="C1619" s="180">
        <v>47275</v>
      </c>
      <c r="D1619" s="178">
        <f t="shared" si="25"/>
        <v>47275</v>
      </c>
      <c r="E1619" s="182" t="s">
        <v>936</v>
      </c>
      <c r="F1619" s="179">
        <v>2029</v>
      </c>
    </row>
    <row r="1620" spans="3:6" x14ac:dyDescent="0.3">
      <c r="C1620" s="180">
        <v>47276</v>
      </c>
      <c r="D1620" s="178">
        <f t="shared" si="25"/>
        <v>47276</v>
      </c>
      <c r="E1620" s="182" t="s">
        <v>936</v>
      </c>
      <c r="F1620" s="179">
        <v>2029</v>
      </c>
    </row>
    <row r="1621" spans="3:6" x14ac:dyDescent="0.3">
      <c r="C1621" s="180">
        <v>47277</v>
      </c>
      <c r="D1621" s="178">
        <f t="shared" si="25"/>
        <v>47277</v>
      </c>
      <c r="E1621" s="182" t="s">
        <v>936</v>
      </c>
      <c r="F1621" s="179">
        <v>2029</v>
      </c>
    </row>
    <row r="1622" spans="3:6" x14ac:dyDescent="0.3">
      <c r="C1622" s="180">
        <v>47278</v>
      </c>
      <c r="D1622" s="178">
        <f t="shared" si="25"/>
        <v>47278</v>
      </c>
      <c r="E1622" s="182" t="s">
        <v>936</v>
      </c>
      <c r="F1622" s="179">
        <v>2029</v>
      </c>
    </row>
    <row r="1623" spans="3:6" x14ac:dyDescent="0.3">
      <c r="C1623" s="180">
        <v>47279</v>
      </c>
      <c r="D1623" s="178">
        <f t="shared" si="25"/>
        <v>47279</v>
      </c>
      <c r="E1623" s="182" t="s">
        <v>936</v>
      </c>
      <c r="F1623" s="179">
        <v>2029</v>
      </c>
    </row>
    <row r="1624" spans="3:6" x14ac:dyDescent="0.3">
      <c r="C1624" s="180">
        <v>47280</v>
      </c>
      <c r="D1624" s="178">
        <f t="shared" si="25"/>
        <v>47280</v>
      </c>
      <c r="E1624" s="182" t="s">
        <v>936</v>
      </c>
      <c r="F1624" s="179">
        <v>2029</v>
      </c>
    </row>
    <row r="1625" spans="3:6" x14ac:dyDescent="0.3">
      <c r="C1625" s="180">
        <v>47281</v>
      </c>
      <c r="D1625" s="178">
        <f t="shared" si="25"/>
        <v>47281</v>
      </c>
      <c r="E1625" s="182" t="s">
        <v>936</v>
      </c>
      <c r="F1625" s="179">
        <v>2029</v>
      </c>
    </row>
    <row r="1626" spans="3:6" x14ac:dyDescent="0.3">
      <c r="C1626" s="180">
        <v>47282</v>
      </c>
      <c r="D1626" s="178">
        <f t="shared" si="25"/>
        <v>47282</v>
      </c>
      <c r="E1626" s="182" t="s">
        <v>936</v>
      </c>
      <c r="F1626" s="179">
        <v>2029</v>
      </c>
    </row>
    <row r="1627" spans="3:6" x14ac:dyDescent="0.3">
      <c r="C1627" s="180">
        <v>47283</v>
      </c>
      <c r="D1627" s="178">
        <f t="shared" si="25"/>
        <v>47283</v>
      </c>
      <c r="E1627" s="182" t="s">
        <v>936</v>
      </c>
      <c r="F1627" s="179">
        <v>2029</v>
      </c>
    </row>
    <row r="1628" spans="3:6" x14ac:dyDescent="0.3">
      <c r="C1628" s="180">
        <v>47284</v>
      </c>
      <c r="D1628" s="178">
        <f t="shared" si="25"/>
        <v>47284</v>
      </c>
      <c r="E1628" s="182" t="s">
        <v>936</v>
      </c>
      <c r="F1628" s="179">
        <v>2029</v>
      </c>
    </row>
    <row r="1629" spans="3:6" x14ac:dyDescent="0.3">
      <c r="C1629" s="180">
        <v>47285</v>
      </c>
      <c r="D1629" s="178">
        <f t="shared" si="25"/>
        <v>47285</v>
      </c>
      <c r="E1629" s="182" t="s">
        <v>936</v>
      </c>
      <c r="F1629" s="179">
        <v>2029</v>
      </c>
    </row>
    <row r="1630" spans="3:6" x14ac:dyDescent="0.3">
      <c r="C1630" s="180">
        <v>47286</v>
      </c>
      <c r="D1630" s="178">
        <f t="shared" si="25"/>
        <v>47286</v>
      </c>
      <c r="E1630" s="182" t="s">
        <v>936</v>
      </c>
      <c r="F1630" s="179">
        <v>2029</v>
      </c>
    </row>
    <row r="1631" spans="3:6" x14ac:dyDescent="0.3">
      <c r="C1631" s="180">
        <v>47287</v>
      </c>
      <c r="D1631" s="178">
        <f t="shared" si="25"/>
        <v>47287</v>
      </c>
      <c r="E1631" s="182" t="s">
        <v>936</v>
      </c>
      <c r="F1631" s="179">
        <v>2029</v>
      </c>
    </row>
    <row r="1632" spans="3:6" x14ac:dyDescent="0.3">
      <c r="C1632" s="180">
        <v>47288</v>
      </c>
      <c r="D1632" s="178">
        <f t="shared" si="25"/>
        <v>47288</v>
      </c>
      <c r="E1632" s="182" t="s">
        <v>936</v>
      </c>
      <c r="F1632" s="179">
        <v>2029</v>
      </c>
    </row>
    <row r="1633" spans="3:6" x14ac:dyDescent="0.3">
      <c r="C1633" s="180">
        <v>47289</v>
      </c>
      <c r="D1633" s="178">
        <f t="shared" si="25"/>
        <v>47289</v>
      </c>
      <c r="E1633" s="182" t="s">
        <v>936</v>
      </c>
      <c r="F1633" s="179">
        <v>2029</v>
      </c>
    </row>
    <row r="1634" spans="3:6" x14ac:dyDescent="0.3">
      <c r="C1634" s="180">
        <v>47290</v>
      </c>
      <c r="D1634" s="178">
        <f t="shared" si="25"/>
        <v>47290</v>
      </c>
      <c r="E1634" s="182" t="s">
        <v>936</v>
      </c>
      <c r="F1634" s="179">
        <v>2029</v>
      </c>
    </row>
    <row r="1635" spans="3:6" x14ac:dyDescent="0.3">
      <c r="C1635" s="180">
        <v>47291</v>
      </c>
      <c r="D1635" s="178">
        <f t="shared" si="25"/>
        <v>47291</v>
      </c>
      <c r="E1635" s="182" t="s">
        <v>936</v>
      </c>
      <c r="F1635" s="179">
        <v>2029</v>
      </c>
    </row>
    <row r="1636" spans="3:6" x14ac:dyDescent="0.3">
      <c r="C1636" s="180">
        <v>47292</v>
      </c>
      <c r="D1636" s="178">
        <f t="shared" si="25"/>
        <v>47292</v>
      </c>
      <c r="E1636" s="182" t="s">
        <v>936</v>
      </c>
      <c r="F1636" s="179">
        <v>2029</v>
      </c>
    </row>
    <row r="1637" spans="3:6" x14ac:dyDescent="0.3">
      <c r="C1637" s="180">
        <v>47293</v>
      </c>
      <c r="D1637" s="178">
        <f t="shared" si="25"/>
        <v>47293</v>
      </c>
      <c r="E1637" s="182" t="s">
        <v>936</v>
      </c>
      <c r="F1637" s="179">
        <v>2029</v>
      </c>
    </row>
    <row r="1638" spans="3:6" x14ac:dyDescent="0.3">
      <c r="C1638" s="180">
        <v>47294</v>
      </c>
      <c r="D1638" s="178">
        <f t="shared" si="25"/>
        <v>47294</v>
      </c>
      <c r="E1638" s="182" t="s">
        <v>936</v>
      </c>
      <c r="F1638" s="179">
        <v>2029</v>
      </c>
    </row>
    <row r="1639" spans="3:6" x14ac:dyDescent="0.3">
      <c r="C1639" s="180">
        <v>47295</v>
      </c>
      <c r="D1639" s="178">
        <f t="shared" si="25"/>
        <v>47295</v>
      </c>
      <c r="E1639" s="182" t="s">
        <v>936</v>
      </c>
      <c r="F1639" s="179">
        <v>2029</v>
      </c>
    </row>
    <row r="1640" spans="3:6" x14ac:dyDescent="0.3">
      <c r="C1640" s="180">
        <v>47296</v>
      </c>
      <c r="D1640" s="178">
        <f t="shared" si="25"/>
        <v>47296</v>
      </c>
      <c r="E1640" s="182" t="s">
        <v>936</v>
      </c>
      <c r="F1640" s="179">
        <v>2029</v>
      </c>
    </row>
    <row r="1641" spans="3:6" x14ac:dyDescent="0.3">
      <c r="C1641" s="180">
        <v>47297</v>
      </c>
      <c r="D1641" s="178">
        <f t="shared" si="25"/>
        <v>47297</v>
      </c>
      <c r="E1641" s="182" t="s">
        <v>936</v>
      </c>
      <c r="F1641" s="179">
        <v>2029</v>
      </c>
    </row>
    <row r="1642" spans="3:6" x14ac:dyDescent="0.3">
      <c r="C1642" s="180">
        <v>47298</v>
      </c>
      <c r="D1642" s="178">
        <f t="shared" si="25"/>
        <v>47298</v>
      </c>
      <c r="E1642" s="182" t="s">
        <v>936</v>
      </c>
      <c r="F1642" s="179">
        <v>2029</v>
      </c>
    </row>
    <row r="1643" spans="3:6" x14ac:dyDescent="0.3">
      <c r="C1643" s="180">
        <v>47299</v>
      </c>
      <c r="D1643" s="178">
        <f t="shared" si="25"/>
        <v>47299</v>
      </c>
      <c r="E1643" s="182" t="s">
        <v>936</v>
      </c>
      <c r="F1643" s="179">
        <v>2029</v>
      </c>
    </row>
    <row r="1644" spans="3:6" x14ac:dyDescent="0.3">
      <c r="C1644" s="180">
        <v>47300</v>
      </c>
      <c r="D1644" s="178">
        <f t="shared" si="25"/>
        <v>47300</v>
      </c>
      <c r="E1644" s="182" t="s">
        <v>937</v>
      </c>
      <c r="F1644" s="179">
        <v>2029</v>
      </c>
    </row>
    <row r="1645" spans="3:6" x14ac:dyDescent="0.3">
      <c r="C1645" s="180">
        <v>47301</v>
      </c>
      <c r="D1645" s="178">
        <f t="shared" si="25"/>
        <v>47301</v>
      </c>
      <c r="E1645" s="182" t="s">
        <v>937</v>
      </c>
      <c r="F1645" s="179">
        <v>2029</v>
      </c>
    </row>
    <row r="1646" spans="3:6" x14ac:dyDescent="0.3">
      <c r="C1646" s="180">
        <v>47302</v>
      </c>
      <c r="D1646" s="178">
        <f t="shared" si="25"/>
        <v>47302</v>
      </c>
      <c r="E1646" s="182" t="s">
        <v>937</v>
      </c>
      <c r="F1646" s="179">
        <v>2029</v>
      </c>
    </row>
    <row r="1647" spans="3:6" x14ac:dyDescent="0.3">
      <c r="C1647" s="180">
        <v>47303</v>
      </c>
      <c r="D1647" s="178">
        <f t="shared" si="25"/>
        <v>47303</v>
      </c>
      <c r="E1647" s="182" t="s">
        <v>937</v>
      </c>
      <c r="F1647" s="179">
        <v>2029</v>
      </c>
    </row>
    <row r="1648" spans="3:6" x14ac:dyDescent="0.3">
      <c r="C1648" s="180">
        <v>47304</v>
      </c>
      <c r="D1648" s="178">
        <f t="shared" si="25"/>
        <v>47304</v>
      </c>
      <c r="E1648" s="182" t="s">
        <v>937</v>
      </c>
      <c r="F1648" s="179">
        <v>2029</v>
      </c>
    </row>
    <row r="1649" spans="3:6" x14ac:dyDescent="0.3">
      <c r="C1649" s="180">
        <v>47305</v>
      </c>
      <c r="D1649" s="178">
        <f t="shared" si="25"/>
        <v>47305</v>
      </c>
      <c r="E1649" s="182" t="s">
        <v>937</v>
      </c>
      <c r="F1649" s="179">
        <v>2029</v>
      </c>
    </row>
    <row r="1650" spans="3:6" x14ac:dyDescent="0.3">
      <c r="C1650" s="180">
        <v>47306</v>
      </c>
      <c r="D1650" s="178">
        <f t="shared" si="25"/>
        <v>47306</v>
      </c>
      <c r="E1650" s="182" t="s">
        <v>937</v>
      </c>
      <c r="F1650" s="179">
        <v>2029</v>
      </c>
    </row>
    <row r="1651" spans="3:6" x14ac:dyDescent="0.3">
      <c r="C1651" s="180">
        <v>47307</v>
      </c>
      <c r="D1651" s="178">
        <f t="shared" si="25"/>
        <v>47307</v>
      </c>
      <c r="E1651" s="182" t="s">
        <v>937</v>
      </c>
      <c r="F1651" s="179">
        <v>2029</v>
      </c>
    </row>
    <row r="1652" spans="3:6" x14ac:dyDescent="0.3">
      <c r="C1652" s="180">
        <v>47308</v>
      </c>
      <c r="D1652" s="178">
        <f t="shared" si="25"/>
        <v>47308</v>
      </c>
      <c r="E1652" s="182" t="s">
        <v>937</v>
      </c>
      <c r="F1652" s="179">
        <v>2029</v>
      </c>
    </row>
    <row r="1653" spans="3:6" x14ac:dyDescent="0.3">
      <c r="C1653" s="180">
        <v>47309</v>
      </c>
      <c r="D1653" s="178">
        <f t="shared" si="25"/>
        <v>47309</v>
      </c>
      <c r="E1653" s="182" t="s">
        <v>937</v>
      </c>
      <c r="F1653" s="179">
        <v>2029</v>
      </c>
    </row>
    <row r="1654" spans="3:6" x14ac:dyDescent="0.3">
      <c r="C1654" s="180">
        <v>47310</v>
      </c>
      <c r="D1654" s="178">
        <f t="shared" si="25"/>
        <v>47310</v>
      </c>
      <c r="E1654" s="182" t="s">
        <v>937</v>
      </c>
      <c r="F1654" s="179">
        <v>2029</v>
      </c>
    </row>
    <row r="1655" spans="3:6" x14ac:dyDescent="0.3">
      <c r="C1655" s="180">
        <v>47311</v>
      </c>
      <c r="D1655" s="178">
        <f t="shared" si="25"/>
        <v>47311</v>
      </c>
      <c r="E1655" s="182" t="s">
        <v>937</v>
      </c>
      <c r="F1655" s="179">
        <v>2029</v>
      </c>
    </row>
    <row r="1656" spans="3:6" x14ac:dyDescent="0.3">
      <c r="C1656" s="180">
        <v>47312</v>
      </c>
      <c r="D1656" s="178">
        <f t="shared" si="25"/>
        <v>47312</v>
      </c>
      <c r="E1656" s="182" t="s">
        <v>937</v>
      </c>
      <c r="F1656" s="179">
        <v>2029</v>
      </c>
    </row>
    <row r="1657" spans="3:6" x14ac:dyDescent="0.3">
      <c r="C1657" s="180">
        <v>47313</v>
      </c>
      <c r="D1657" s="178">
        <f t="shared" si="25"/>
        <v>47313</v>
      </c>
      <c r="E1657" s="182" t="s">
        <v>937</v>
      </c>
      <c r="F1657" s="179">
        <v>2029</v>
      </c>
    </row>
    <row r="1658" spans="3:6" x14ac:dyDescent="0.3">
      <c r="C1658" s="180">
        <v>47314</v>
      </c>
      <c r="D1658" s="178">
        <f t="shared" si="25"/>
        <v>47314</v>
      </c>
      <c r="E1658" s="182" t="s">
        <v>937</v>
      </c>
      <c r="F1658" s="179">
        <v>2029</v>
      </c>
    </row>
    <row r="1659" spans="3:6" x14ac:dyDescent="0.3">
      <c r="C1659" s="180">
        <v>47315</v>
      </c>
      <c r="D1659" s="178">
        <f t="shared" si="25"/>
        <v>47315</v>
      </c>
      <c r="E1659" s="182" t="s">
        <v>937</v>
      </c>
      <c r="F1659" s="179">
        <v>2029</v>
      </c>
    </row>
    <row r="1660" spans="3:6" x14ac:dyDescent="0.3">
      <c r="C1660" s="180">
        <v>47316</v>
      </c>
      <c r="D1660" s="178">
        <f t="shared" si="25"/>
        <v>47316</v>
      </c>
      <c r="E1660" s="182" t="s">
        <v>937</v>
      </c>
      <c r="F1660" s="179">
        <v>2029</v>
      </c>
    </row>
    <row r="1661" spans="3:6" x14ac:dyDescent="0.3">
      <c r="C1661" s="180">
        <v>47317</v>
      </c>
      <c r="D1661" s="178">
        <f t="shared" si="25"/>
        <v>47317</v>
      </c>
      <c r="E1661" s="182" t="s">
        <v>937</v>
      </c>
      <c r="F1661" s="179">
        <v>2029</v>
      </c>
    </row>
    <row r="1662" spans="3:6" x14ac:dyDescent="0.3">
      <c r="C1662" s="180">
        <v>47318</v>
      </c>
      <c r="D1662" s="178">
        <f t="shared" si="25"/>
        <v>47318</v>
      </c>
      <c r="E1662" s="182" t="s">
        <v>937</v>
      </c>
      <c r="F1662" s="179">
        <v>2029</v>
      </c>
    </row>
    <row r="1663" spans="3:6" x14ac:dyDescent="0.3">
      <c r="C1663" s="180">
        <v>47319</v>
      </c>
      <c r="D1663" s="178">
        <f t="shared" si="25"/>
        <v>47319</v>
      </c>
      <c r="E1663" s="182" t="s">
        <v>937</v>
      </c>
      <c r="F1663" s="179">
        <v>2029</v>
      </c>
    </row>
    <row r="1664" spans="3:6" x14ac:dyDescent="0.3">
      <c r="C1664" s="180">
        <v>47320</v>
      </c>
      <c r="D1664" s="178">
        <f t="shared" si="25"/>
        <v>47320</v>
      </c>
      <c r="E1664" s="182" t="s">
        <v>937</v>
      </c>
      <c r="F1664" s="179">
        <v>2029</v>
      </c>
    </row>
    <row r="1665" spans="3:6" x14ac:dyDescent="0.3">
      <c r="C1665" s="180">
        <v>47321</v>
      </c>
      <c r="D1665" s="178">
        <f t="shared" si="25"/>
        <v>47321</v>
      </c>
      <c r="E1665" s="182" t="s">
        <v>937</v>
      </c>
      <c r="F1665" s="179">
        <v>2029</v>
      </c>
    </row>
    <row r="1666" spans="3:6" x14ac:dyDescent="0.3">
      <c r="C1666" s="180">
        <v>47322</v>
      </c>
      <c r="D1666" s="178">
        <f t="shared" si="25"/>
        <v>47322</v>
      </c>
      <c r="E1666" s="182" t="s">
        <v>937</v>
      </c>
      <c r="F1666" s="179">
        <v>2029</v>
      </c>
    </row>
    <row r="1667" spans="3:6" x14ac:dyDescent="0.3">
      <c r="C1667" s="180">
        <v>47323</v>
      </c>
      <c r="D1667" s="178">
        <f t="shared" ref="D1667:D1730" si="26">C1667</f>
        <v>47323</v>
      </c>
      <c r="E1667" s="182" t="s">
        <v>937</v>
      </c>
      <c r="F1667" s="179">
        <v>2029</v>
      </c>
    </row>
    <row r="1668" spans="3:6" x14ac:dyDescent="0.3">
      <c r="C1668" s="180">
        <v>47324</v>
      </c>
      <c r="D1668" s="178">
        <f t="shared" si="26"/>
        <v>47324</v>
      </c>
      <c r="E1668" s="182" t="s">
        <v>937</v>
      </c>
      <c r="F1668" s="179">
        <v>2029</v>
      </c>
    </row>
    <row r="1669" spans="3:6" x14ac:dyDescent="0.3">
      <c r="C1669" s="180">
        <v>47325</v>
      </c>
      <c r="D1669" s="178">
        <f t="shared" si="26"/>
        <v>47325</v>
      </c>
      <c r="E1669" s="182" t="s">
        <v>937</v>
      </c>
      <c r="F1669" s="179">
        <v>2029</v>
      </c>
    </row>
    <row r="1670" spans="3:6" x14ac:dyDescent="0.3">
      <c r="C1670" s="180">
        <v>47326</v>
      </c>
      <c r="D1670" s="178">
        <f t="shared" si="26"/>
        <v>47326</v>
      </c>
      <c r="E1670" s="182" t="s">
        <v>937</v>
      </c>
      <c r="F1670" s="179">
        <v>2029</v>
      </c>
    </row>
    <row r="1671" spans="3:6" x14ac:dyDescent="0.3">
      <c r="C1671" s="180">
        <v>47327</v>
      </c>
      <c r="D1671" s="178">
        <f t="shared" si="26"/>
        <v>47327</v>
      </c>
      <c r="E1671" s="182" t="s">
        <v>937</v>
      </c>
      <c r="F1671" s="179">
        <v>2029</v>
      </c>
    </row>
    <row r="1672" spans="3:6" x14ac:dyDescent="0.3">
      <c r="C1672" s="180">
        <v>47328</v>
      </c>
      <c r="D1672" s="178">
        <f t="shared" si="26"/>
        <v>47328</v>
      </c>
      <c r="E1672" s="182" t="s">
        <v>937</v>
      </c>
      <c r="F1672" s="179">
        <v>2029</v>
      </c>
    </row>
    <row r="1673" spans="3:6" x14ac:dyDescent="0.3">
      <c r="C1673" s="180">
        <v>47329</v>
      </c>
      <c r="D1673" s="178">
        <f t="shared" si="26"/>
        <v>47329</v>
      </c>
      <c r="E1673" s="182" t="s">
        <v>937</v>
      </c>
      <c r="F1673" s="179">
        <v>2029</v>
      </c>
    </row>
    <row r="1674" spans="3:6" x14ac:dyDescent="0.3">
      <c r="C1674" s="180">
        <v>47330</v>
      </c>
      <c r="D1674" s="178">
        <f t="shared" si="26"/>
        <v>47330</v>
      </c>
      <c r="E1674" s="182" t="s">
        <v>937</v>
      </c>
      <c r="F1674" s="179">
        <v>2029</v>
      </c>
    </row>
    <row r="1675" spans="3:6" x14ac:dyDescent="0.3">
      <c r="C1675" s="180">
        <v>47331</v>
      </c>
      <c r="D1675" s="178">
        <f t="shared" si="26"/>
        <v>47331</v>
      </c>
      <c r="E1675" s="182" t="s">
        <v>938</v>
      </c>
      <c r="F1675" s="179">
        <v>2029</v>
      </c>
    </row>
    <row r="1676" spans="3:6" x14ac:dyDescent="0.3">
      <c r="C1676" s="180">
        <v>47332</v>
      </c>
      <c r="D1676" s="178">
        <f t="shared" si="26"/>
        <v>47332</v>
      </c>
      <c r="E1676" s="182" t="s">
        <v>938</v>
      </c>
      <c r="F1676" s="179">
        <v>2029</v>
      </c>
    </row>
    <row r="1677" spans="3:6" x14ac:dyDescent="0.3">
      <c r="C1677" s="180">
        <v>47333</v>
      </c>
      <c r="D1677" s="178">
        <f t="shared" si="26"/>
        <v>47333</v>
      </c>
      <c r="E1677" s="182" t="s">
        <v>938</v>
      </c>
      <c r="F1677" s="179">
        <v>2029</v>
      </c>
    </row>
    <row r="1678" spans="3:6" x14ac:dyDescent="0.3">
      <c r="C1678" s="180">
        <v>47334</v>
      </c>
      <c r="D1678" s="178">
        <f t="shared" si="26"/>
        <v>47334</v>
      </c>
      <c r="E1678" s="182" t="s">
        <v>938</v>
      </c>
      <c r="F1678" s="179">
        <v>2029</v>
      </c>
    </row>
    <row r="1679" spans="3:6" x14ac:dyDescent="0.3">
      <c r="C1679" s="180">
        <v>47335</v>
      </c>
      <c r="D1679" s="178">
        <f t="shared" si="26"/>
        <v>47335</v>
      </c>
      <c r="E1679" s="182" t="s">
        <v>938</v>
      </c>
      <c r="F1679" s="179">
        <v>2029</v>
      </c>
    </row>
    <row r="1680" spans="3:6" x14ac:dyDescent="0.3">
      <c r="C1680" s="180">
        <v>47336</v>
      </c>
      <c r="D1680" s="178">
        <f t="shared" si="26"/>
        <v>47336</v>
      </c>
      <c r="E1680" s="182" t="s">
        <v>938</v>
      </c>
      <c r="F1680" s="179">
        <v>2029</v>
      </c>
    </row>
    <row r="1681" spans="3:6" x14ac:dyDescent="0.3">
      <c r="C1681" s="180">
        <v>47337</v>
      </c>
      <c r="D1681" s="178">
        <f t="shared" si="26"/>
        <v>47337</v>
      </c>
      <c r="E1681" s="182" t="s">
        <v>938</v>
      </c>
      <c r="F1681" s="179">
        <v>2029</v>
      </c>
    </row>
    <row r="1682" spans="3:6" x14ac:dyDescent="0.3">
      <c r="C1682" s="180">
        <v>47338</v>
      </c>
      <c r="D1682" s="178">
        <f t="shared" si="26"/>
        <v>47338</v>
      </c>
      <c r="E1682" s="182" t="s">
        <v>938</v>
      </c>
      <c r="F1682" s="179">
        <v>2029</v>
      </c>
    </row>
    <row r="1683" spans="3:6" x14ac:dyDescent="0.3">
      <c r="C1683" s="180">
        <v>47339</v>
      </c>
      <c r="D1683" s="178">
        <f t="shared" si="26"/>
        <v>47339</v>
      </c>
      <c r="E1683" s="182" t="s">
        <v>938</v>
      </c>
      <c r="F1683" s="179">
        <v>2029</v>
      </c>
    </row>
    <row r="1684" spans="3:6" x14ac:dyDescent="0.3">
      <c r="C1684" s="180">
        <v>47340</v>
      </c>
      <c r="D1684" s="178">
        <f t="shared" si="26"/>
        <v>47340</v>
      </c>
      <c r="E1684" s="182" t="s">
        <v>938</v>
      </c>
      <c r="F1684" s="179">
        <v>2029</v>
      </c>
    </row>
    <row r="1685" spans="3:6" x14ac:dyDescent="0.3">
      <c r="C1685" s="180">
        <v>47341</v>
      </c>
      <c r="D1685" s="178">
        <f t="shared" si="26"/>
        <v>47341</v>
      </c>
      <c r="E1685" s="182" t="s">
        <v>938</v>
      </c>
      <c r="F1685" s="179">
        <v>2029</v>
      </c>
    </row>
    <row r="1686" spans="3:6" x14ac:dyDescent="0.3">
      <c r="C1686" s="180">
        <v>47342</v>
      </c>
      <c r="D1686" s="178">
        <f t="shared" si="26"/>
        <v>47342</v>
      </c>
      <c r="E1686" s="182" t="s">
        <v>938</v>
      </c>
      <c r="F1686" s="179">
        <v>2029</v>
      </c>
    </row>
    <row r="1687" spans="3:6" x14ac:dyDescent="0.3">
      <c r="C1687" s="180">
        <v>47343</v>
      </c>
      <c r="D1687" s="178">
        <f t="shared" si="26"/>
        <v>47343</v>
      </c>
      <c r="E1687" s="182" t="s">
        <v>938</v>
      </c>
      <c r="F1687" s="179">
        <v>2029</v>
      </c>
    </row>
    <row r="1688" spans="3:6" x14ac:dyDescent="0.3">
      <c r="C1688" s="180">
        <v>47344</v>
      </c>
      <c r="D1688" s="178">
        <f t="shared" si="26"/>
        <v>47344</v>
      </c>
      <c r="E1688" s="182" t="s">
        <v>938</v>
      </c>
      <c r="F1688" s="179">
        <v>2029</v>
      </c>
    </row>
    <row r="1689" spans="3:6" x14ac:dyDescent="0.3">
      <c r="C1689" s="180">
        <v>47345</v>
      </c>
      <c r="D1689" s="178">
        <f t="shared" si="26"/>
        <v>47345</v>
      </c>
      <c r="E1689" s="182" t="s">
        <v>938</v>
      </c>
      <c r="F1689" s="179">
        <v>2029</v>
      </c>
    </row>
    <row r="1690" spans="3:6" x14ac:dyDescent="0.3">
      <c r="C1690" s="180">
        <v>47346</v>
      </c>
      <c r="D1690" s="178">
        <f t="shared" si="26"/>
        <v>47346</v>
      </c>
      <c r="E1690" s="182" t="s">
        <v>938</v>
      </c>
      <c r="F1690" s="179">
        <v>2029</v>
      </c>
    </row>
    <row r="1691" spans="3:6" x14ac:dyDescent="0.3">
      <c r="C1691" s="180">
        <v>47347</v>
      </c>
      <c r="D1691" s="178">
        <f t="shared" si="26"/>
        <v>47347</v>
      </c>
      <c r="E1691" s="182" t="s">
        <v>938</v>
      </c>
      <c r="F1691" s="179">
        <v>2029</v>
      </c>
    </row>
    <row r="1692" spans="3:6" x14ac:dyDescent="0.3">
      <c r="C1692" s="180">
        <v>47348</v>
      </c>
      <c r="D1692" s="178">
        <f t="shared" si="26"/>
        <v>47348</v>
      </c>
      <c r="E1692" s="182" t="s">
        <v>938</v>
      </c>
      <c r="F1692" s="179">
        <v>2029</v>
      </c>
    </row>
    <row r="1693" spans="3:6" x14ac:dyDescent="0.3">
      <c r="C1693" s="180">
        <v>47349</v>
      </c>
      <c r="D1693" s="178">
        <f t="shared" si="26"/>
        <v>47349</v>
      </c>
      <c r="E1693" s="182" t="s">
        <v>938</v>
      </c>
      <c r="F1693" s="179">
        <v>2029</v>
      </c>
    </row>
    <row r="1694" spans="3:6" x14ac:dyDescent="0.3">
      <c r="C1694" s="180">
        <v>47350</v>
      </c>
      <c r="D1694" s="178">
        <f t="shared" si="26"/>
        <v>47350</v>
      </c>
      <c r="E1694" s="182" t="s">
        <v>938</v>
      </c>
      <c r="F1694" s="179">
        <v>2029</v>
      </c>
    </row>
    <row r="1695" spans="3:6" x14ac:dyDescent="0.3">
      <c r="C1695" s="180">
        <v>47351</v>
      </c>
      <c r="D1695" s="178">
        <f t="shared" si="26"/>
        <v>47351</v>
      </c>
      <c r="E1695" s="182" t="s">
        <v>938</v>
      </c>
      <c r="F1695" s="179">
        <v>2029</v>
      </c>
    </row>
    <row r="1696" spans="3:6" x14ac:dyDescent="0.3">
      <c r="C1696" s="180">
        <v>47352</v>
      </c>
      <c r="D1696" s="178">
        <f t="shared" si="26"/>
        <v>47352</v>
      </c>
      <c r="E1696" s="182" t="s">
        <v>938</v>
      </c>
      <c r="F1696" s="179">
        <v>2029</v>
      </c>
    </row>
    <row r="1697" spans="3:6" x14ac:dyDescent="0.3">
      <c r="C1697" s="180">
        <v>47353</v>
      </c>
      <c r="D1697" s="178">
        <f t="shared" si="26"/>
        <v>47353</v>
      </c>
      <c r="E1697" s="182" t="s">
        <v>938</v>
      </c>
      <c r="F1697" s="179">
        <v>2029</v>
      </c>
    </row>
    <row r="1698" spans="3:6" x14ac:dyDescent="0.3">
      <c r="C1698" s="180">
        <v>47354</v>
      </c>
      <c r="D1698" s="178">
        <f t="shared" si="26"/>
        <v>47354</v>
      </c>
      <c r="E1698" s="182" t="s">
        <v>938</v>
      </c>
      <c r="F1698" s="179">
        <v>2029</v>
      </c>
    </row>
    <row r="1699" spans="3:6" x14ac:dyDescent="0.3">
      <c r="C1699" s="180">
        <v>47355</v>
      </c>
      <c r="D1699" s="178">
        <f t="shared" si="26"/>
        <v>47355</v>
      </c>
      <c r="E1699" s="182" t="s">
        <v>938</v>
      </c>
      <c r="F1699" s="179">
        <v>2029</v>
      </c>
    </row>
    <row r="1700" spans="3:6" x14ac:dyDescent="0.3">
      <c r="C1700" s="180">
        <v>47356</v>
      </c>
      <c r="D1700" s="178">
        <f t="shared" si="26"/>
        <v>47356</v>
      </c>
      <c r="E1700" s="182" t="s">
        <v>938</v>
      </c>
      <c r="F1700" s="179">
        <v>2029</v>
      </c>
    </row>
    <row r="1701" spans="3:6" x14ac:dyDescent="0.3">
      <c r="C1701" s="180">
        <v>47357</v>
      </c>
      <c r="D1701" s="178">
        <f t="shared" si="26"/>
        <v>47357</v>
      </c>
      <c r="E1701" s="182" t="s">
        <v>938</v>
      </c>
      <c r="F1701" s="179">
        <v>2029</v>
      </c>
    </row>
    <row r="1702" spans="3:6" x14ac:dyDescent="0.3">
      <c r="C1702" s="180">
        <v>47358</v>
      </c>
      <c r="D1702" s="178">
        <f t="shared" si="26"/>
        <v>47358</v>
      </c>
      <c r="E1702" s="182" t="s">
        <v>938</v>
      </c>
      <c r="F1702" s="179">
        <v>2029</v>
      </c>
    </row>
    <row r="1703" spans="3:6" x14ac:dyDescent="0.3">
      <c r="C1703" s="180">
        <v>47359</v>
      </c>
      <c r="D1703" s="178">
        <f t="shared" si="26"/>
        <v>47359</v>
      </c>
      <c r="E1703" s="182" t="s">
        <v>938</v>
      </c>
      <c r="F1703" s="179">
        <v>2029</v>
      </c>
    </row>
    <row r="1704" spans="3:6" x14ac:dyDescent="0.3">
      <c r="C1704" s="180">
        <v>47360</v>
      </c>
      <c r="D1704" s="178">
        <f t="shared" si="26"/>
        <v>47360</v>
      </c>
      <c r="E1704" s="182" t="s">
        <v>938</v>
      </c>
      <c r="F1704" s="179">
        <v>2029</v>
      </c>
    </row>
    <row r="1705" spans="3:6" x14ac:dyDescent="0.3">
      <c r="C1705" s="180">
        <v>47361</v>
      </c>
      <c r="D1705" s="178">
        <f t="shared" si="26"/>
        <v>47361</v>
      </c>
      <c r="E1705" s="182" t="s">
        <v>938</v>
      </c>
      <c r="F1705" s="179">
        <v>2029</v>
      </c>
    </row>
    <row r="1706" spans="3:6" x14ac:dyDescent="0.3">
      <c r="C1706" s="180">
        <v>47362</v>
      </c>
      <c r="D1706" s="178">
        <f t="shared" si="26"/>
        <v>47362</v>
      </c>
      <c r="E1706" s="182" t="s">
        <v>939</v>
      </c>
      <c r="F1706" s="179">
        <v>2029</v>
      </c>
    </row>
    <row r="1707" spans="3:6" x14ac:dyDescent="0.3">
      <c r="C1707" s="180">
        <v>47363</v>
      </c>
      <c r="D1707" s="178">
        <f t="shared" si="26"/>
        <v>47363</v>
      </c>
      <c r="E1707" s="182" t="s">
        <v>939</v>
      </c>
      <c r="F1707" s="179">
        <v>2029</v>
      </c>
    </row>
    <row r="1708" spans="3:6" x14ac:dyDescent="0.3">
      <c r="C1708" s="180">
        <v>47364</v>
      </c>
      <c r="D1708" s="178">
        <f t="shared" si="26"/>
        <v>47364</v>
      </c>
      <c r="E1708" s="182" t="s">
        <v>939</v>
      </c>
      <c r="F1708" s="179">
        <v>2029</v>
      </c>
    </row>
    <row r="1709" spans="3:6" x14ac:dyDescent="0.3">
      <c r="C1709" s="180">
        <v>47365</v>
      </c>
      <c r="D1709" s="178">
        <f t="shared" si="26"/>
        <v>47365</v>
      </c>
      <c r="E1709" s="182" t="s">
        <v>939</v>
      </c>
      <c r="F1709" s="179">
        <v>2029</v>
      </c>
    </row>
    <row r="1710" spans="3:6" x14ac:dyDescent="0.3">
      <c r="C1710" s="180">
        <v>47366</v>
      </c>
      <c r="D1710" s="178">
        <f t="shared" si="26"/>
        <v>47366</v>
      </c>
      <c r="E1710" s="182" t="s">
        <v>939</v>
      </c>
      <c r="F1710" s="179">
        <v>2029</v>
      </c>
    </row>
    <row r="1711" spans="3:6" x14ac:dyDescent="0.3">
      <c r="C1711" s="180">
        <v>47367</v>
      </c>
      <c r="D1711" s="178">
        <f t="shared" si="26"/>
        <v>47367</v>
      </c>
      <c r="E1711" s="182" t="s">
        <v>939</v>
      </c>
      <c r="F1711" s="179">
        <v>2029</v>
      </c>
    </row>
    <row r="1712" spans="3:6" x14ac:dyDescent="0.3">
      <c r="C1712" s="180">
        <v>47368</v>
      </c>
      <c r="D1712" s="178">
        <f t="shared" si="26"/>
        <v>47368</v>
      </c>
      <c r="E1712" s="182" t="s">
        <v>939</v>
      </c>
      <c r="F1712" s="179">
        <v>2029</v>
      </c>
    </row>
    <row r="1713" spans="3:6" x14ac:dyDescent="0.3">
      <c r="C1713" s="180">
        <v>47369</v>
      </c>
      <c r="D1713" s="178">
        <f t="shared" si="26"/>
        <v>47369</v>
      </c>
      <c r="E1713" s="182" t="s">
        <v>939</v>
      </c>
      <c r="F1713" s="179">
        <v>2029</v>
      </c>
    </row>
    <row r="1714" spans="3:6" x14ac:dyDescent="0.3">
      <c r="C1714" s="180">
        <v>47370</v>
      </c>
      <c r="D1714" s="178">
        <f t="shared" si="26"/>
        <v>47370</v>
      </c>
      <c r="E1714" s="182" t="s">
        <v>939</v>
      </c>
      <c r="F1714" s="179">
        <v>2029</v>
      </c>
    </row>
    <row r="1715" spans="3:6" x14ac:dyDescent="0.3">
      <c r="C1715" s="180">
        <v>47371</v>
      </c>
      <c r="D1715" s="178">
        <f t="shared" si="26"/>
        <v>47371</v>
      </c>
      <c r="E1715" s="182" t="s">
        <v>939</v>
      </c>
      <c r="F1715" s="179">
        <v>2029</v>
      </c>
    </row>
    <row r="1716" spans="3:6" x14ac:dyDescent="0.3">
      <c r="C1716" s="180">
        <v>47372</v>
      </c>
      <c r="D1716" s="178">
        <f t="shared" si="26"/>
        <v>47372</v>
      </c>
      <c r="E1716" s="182" t="s">
        <v>939</v>
      </c>
      <c r="F1716" s="179">
        <v>2029</v>
      </c>
    </row>
    <row r="1717" spans="3:6" x14ac:dyDescent="0.3">
      <c r="C1717" s="180">
        <v>47373</v>
      </c>
      <c r="D1717" s="178">
        <f t="shared" si="26"/>
        <v>47373</v>
      </c>
      <c r="E1717" s="182" t="s">
        <v>939</v>
      </c>
      <c r="F1717" s="179">
        <v>2029</v>
      </c>
    </row>
    <row r="1718" spans="3:6" x14ac:dyDescent="0.3">
      <c r="C1718" s="180">
        <v>47374</v>
      </c>
      <c r="D1718" s="178">
        <f t="shared" si="26"/>
        <v>47374</v>
      </c>
      <c r="E1718" s="182" t="s">
        <v>939</v>
      </c>
      <c r="F1718" s="179">
        <v>2029</v>
      </c>
    </row>
    <row r="1719" spans="3:6" x14ac:dyDescent="0.3">
      <c r="C1719" s="180">
        <v>47375</v>
      </c>
      <c r="D1719" s="178">
        <f t="shared" si="26"/>
        <v>47375</v>
      </c>
      <c r="E1719" s="182" t="s">
        <v>939</v>
      </c>
      <c r="F1719" s="179">
        <v>2029</v>
      </c>
    </row>
    <row r="1720" spans="3:6" x14ac:dyDescent="0.3">
      <c r="C1720" s="180">
        <v>47376</v>
      </c>
      <c r="D1720" s="178">
        <f t="shared" si="26"/>
        <v>47376</v>
      </c>
      <c r="E1720" s="182" t="s">
        <v>939</v>
      </c>
      <c r="F1720" s="179">
        <v>2029</v>
      </c>
    </row>
    <row r="1721" spans="3:6" x14ac:dyDescent="0.3">
      <c r="C1721" s="180">
        <v>47377</v>
      </c>
      <c r="D1721" s="178">
        <f t="shared" si="26"/>
        <v>47377</v>
      </c>
      <c r="E1721" s="182" t="s">
        <v>939</v>
      </c>
      <c r="F1721" s="179">
        <v>2029</v>
      </c>
    </row>
    <row r="1722" spans="3:6" x14ac:dyDescent="0.3">
      <c r="C1722" s="180">
        <v>47378</v>
      </c>
      <c r="D1722" s="178">
        <f t="shared" si="26"/>
        <v>47378</v>
      </c>
      <c r="E1722" s="182" t="s">
        <v>939</v>
      </c>
      <c r="F1722" s="179">
        <v>2029</v>
      </c>
    </row>
    <row r="1723" spans="3:6" x14ac:dyDescent="0.3">
      <c r="C1723" s="180">
        <v>47379</v>
      </c>
      <c r="D1723" s="178">
        <f t="shared" si="26"/>
        <v>47379</v>
      </c>
      <c r="E1723" s="182" t="s">
        <v>939</v>
      </c>
      <c r="F1723" s="179">
        <v>2029</v>
      </c>
    </row>
    <row r="1724" spans="3:6" x14ac:dyDescent="0.3">
      <c r="C1724" s="180">
        <v>47380</v>
      </c>
      <c r="D1724" s="178">
        <f t="shared" si="26"/>
        <v>47380</v>
      </c>
      <c r="E1724" s="182" t="s">
        <v>939</v>
      </c>
      <c r="F1724" s="179">
        <v>2029</v>
      </c>
    </row>
    <row r="1725" spans="3:6" x14ac:dyDescent="0.3">
      <c r="C1725" s="180">
        <v>47381</v>
      </c>
      <c r="D1725" s="178">
        <f t="shared" si="26"/>
        <v>47381</v>
      </c>
      <c r="E1725" s="182" t="s">
        <v>939</v>
      </c>
      <c r="F1725" s="179">
        <v>2029</v>
      </c>
    </row>
    <row r="1726" spans="3:6" x14ac:dyDescent="0.3">
      <c r="C1726" s="180">
        <v>47382</v>
      </c>
      <c r="D1726" s="178">
        <f t="shared" si="26"/>
        <v>47382</v>
      </c>
      <c r="E1726" s="182" t="s">
        <v>939</v>
      </c>
      <c r="F1726" s="179">
        <v>2029</v>
      </c>
    </row>
    <row r="1727" spans="3:6" x14ac:dyDescent="0.3">
      <c r="C1727" s="180">
        <v>47383</v>
      </c>
      <c r="D1727" s="178">
        <f t="shared" si="26"/>
        <v>47383</v>
      </c>
      <c r="E1727" s="182" t="s">
        <v>939</v>
      </c>
      <c r="F1727" s="179">
        <v>2029</v>
      </c>
    </row>
    <row r="1728" spans="3:6" x14ac:dyDescent="0.3">
      <c r="C1728" s="180">
        <v>47384</v>
      </c>
      <c r="D1728" s="178">
        <f t="shared" si="26"/>
        <v>47384</v>
      </c>
      <c r="E1728" s="182" t="s">
        <v>939</v>
      </c>
      <c r="F1728" s="179">
        <v>2029</v>
      </c>
    </row>
    <row r="1729" spans="3:6" x14ac:dyDescent="0.3">
      <c r="C1729" s="180">
        <v>47385</v>
      </c>
      <c r="D1729" s="178">
        <f t="shared" si="26"/>
        <v>47385</v>
      </c>
      <c r="E1729" s="182" t="s">
        <v>939</v>
      </c>
      <c r="F1729" s="179">
        <v>2029</v>
      </c>
    </row>
    <row r="1730" spans="3:6" x14ac:dyDescent="0.3">
      <c r="C1730" s="180">
        <v>47386</v>
      </c>
      <c r="D1730" s="178">
        <f t="shared" si="26"/>
        <v>47386</v>
      </c>
      <c r="E1730" s="182" t="s">
        <v>939</v>
      </c>
      <c r="F1730" s="179">
        <v>2029</v>
      </c>
    </row>
    <row r="1731" spans="3:6" x14ac:dyDescent="0.3">
      <c r="C1731" s="180">
        <v>47387</v>
      </c>
      <c r="D1731" s="178">
        <f t="shared" ref="D1731:D1794" si="27">C1731</f>
        <v>47387</v>
      </c>
      <c r="E1731" s="182" t="s">
        <v>939</v>
      </c>
      <c r="F1731" s="179">
        <v>2029</v>
      </c>
    </row>
    <row r="1732" spans="3:6" x14ac:dyDescent="0.3">
      <c r="C1732" s="180">
        <v>47388</v>
      </c>
      <c r="D1732" s="178">
        <f t="shared" si="27"/>
        <v>47388</v>
      </c>
      <c r="E1732" s="182" t="s">
        <v>939</v>
      </c>
      <c r="F1732" s="179">
        <v>2029</v>
      </c>
    </row>
    <row r="1733" spans="3:6" x14ac:dyDescent="0.3">
      <c r="C1733" s="180">
        <v>47389</v>
      </c>
      <c r="D1733" s="178">
        <f t="shared" si="27"/>
        <v>47389</v>
      </c>
      <c r="E1733" s="182" t="s">
        <v>939</v>
      </c>
      <c r="F1733" s="179">
        <v>2029</v>
      </c>
    </row>
    <row r="1734" spans="3:6" x14ac:dyDescent="0.3">
      <c r="C1734" s="180">
        <v>47390</v>
      </c>
      <c r="D1734" s="178">
        <f t="shared" si="27"/>
        <v>47390</v>
      </c>
      <c r="E1734" s="182" t="s">
        <v>939</v>
      </c>
      <c r="F1734" s="179">
        <v>2029</v>
      </c>
    </row>
    <row r="1735" spans="3:6" x14ac:dyDescent="0.3">
      <c r="C1735" s="180">
        <v>47391</v>
      </c>
      <c r="D1735" s="178">
        <f t="shared" si="27"/>
        <v>47391</v>
      </c>
      <c r="E1735" s="182" t="s">
        <v>939</v>
      </c>
      <c r="F1735" s="179">
        <v>2029</v>
      </c>
    </row>
    <row r="1736" spans="3:6" x14ac:dyDescent="0.3">
      <c r="C1736" s="180">
        <v>47392</v>
      </c>
      <c r="D1736" s="178">
        <f t="shared" si="27"/>
        <v>47392</v>
      </c>
      <c r="E1736" s="182" t="s">
        <v>940</v>
      </c>
      <c r="F1736" s="179">
        <v>2029</v>
      </c>
    </row>
    <row r="1737" spans="3:6" x14ac:dyDescent="0.3">
      <c r="C1737" s="180">
        <v>47393</v>
      </c>
      <c r="D1737" s="178">
        <f t="shared" si="27"/>
        <v>47393</v>
      </c>
      <c r="E1737" s="182" t="s">
        <v>940</v>
      </c>
      <c r="F1737" s="179">
        <v>2029</v>
      </c>
    </row>
    <row r="1738" spans="3:6" x14ac:dyDescent="0.3">
      <c r="C1738" s="180">
        <v>47394</v>
      </c>
      <c r="D1738" s="178">
        <f t="shared" si="27"/>
        <v>47394</v>
      </c>
      <c r="E1738" s="182" t="s">
        <v>940</v>
      </c>
      <c r="F1738" s="179">
        <v>2029</v>
      </c>
    </row>
    <row r="1739" spans="3:6" x14ac:dyDescent="0.3">
      <c r="C1739" s="180">
        <v>47395</v>
      </c>
      <c r="D1739" s="178">
        <f t="shared" si="27"/>
        <v>47395</v>
      </c>
      <c r="E1739" s="182" t="s">
        <v>940</v>
      </c>
      <c r="F1739" s="179">
        <v>2029</v>
      </c>
    </row>
    <row r="1740" spans="3:6" x14ac:dyDescent="0.3">
      <c r="C1740" s="180">
        <v>47396</v>
      </c>
      <c r="D1740" s="178">
        <f t="shared" si="27"/>
        <v>47396</v>
      </c>
      <c r="E1740" s="182" t="s">
        <v>940</v>
      </c>
      <c r="F1740" s="179">
        <v>2029</v>
      </c>
    </row>
    <row r="1741" spans="3:6" x14ac:dyDescent="0.3">
      <c r="C1741" s="180">
        <v>47397</v>
      </c>
      <c r="D1741" s="178">
        <f t="shared" si="27"/>
        <v>47397</v>
      </c>
      <c r="E1741" s="182" t="s">
        <v>940</v>
      </c>
      <c r="F1741" s="179">
        <v>2029</v>
      </c>
    </row>
    <row r="1742" spans="3:6" x14ac:dyDescent="0.3">
      <c r="C1742" s="180">
        <v>47398</v>
      </c>
      <c r="D1742" s="178">
        <f t="shared" si="27"/>
        <v>47398</v>
      </c>
      <c r="E1742" s="182" t="s">
        <v>940</v>
      </c>
      <c r="F1742" s="179">
        <v>2029</v>
      </c>
    </row>
    <row r="1743" spans="3:6" x14ac:dyDescent="0.3">
      <c r="C1743" s="180">
        <v>47399</v>
      </c>
      <c r="D1743" s="178">
        <f t="shared" si="27"/>
        <v>47399</v>
      </c>
      <c r="E1743" s="182" t="s">
        <v>940</v>
      </c>
      <c r="F1743" s="179">
        <v>2029</v>
      </c>
    </row>
    <row r="1744" spans="3:6" x14ac:dyDescent="0.3">
      <c r="C1744" s="180">
        <v>47400</v>
      </c>
      <c r="D1744" s="178">
        <f t="shared" si="27"/>
        <v>47400</v>
      </c>
      <c r="E1744" s="182" t="s">
        <v>940</v>
      </c>
      <c r="F1744" s="179">
        <v>2029</v>
      </c>
    </row>
    <row r="1745" spans="3:6" x14ac:dyDescent="0.3">
      <c r="C1745" s="180">
        <v>47401</v>
      </c>
      <c r="D1745" s="178">
        <f t="shared" si="27"/>
        <v>47401</v>
      </c>
      <c r="E1745" s="182" t="s">
        <v>940</v>
      </c>
      <c r="F1745" s="179">
        <v>2029</v>
      </c>
    </row>
    <row r="1746" spans="3:6" x14ac:dyDescent="0.3">
      <c r="C1746" s="180">
        <v>47402</v>
      </c>
      <c r="D1746" s="178">
        <f t="shared" si="27"/>
        <v>47402</v>
      </c>
      <c r="E1746" s="182" t="s">
        <v>940</v>
      </c>
      <c r="F1746" s="179">
        <v>2029</v>
      </c>
    </row>
    <row r="1747" spans="3:6" x14ac:dyDescent="0.3">
      <c r="C1747" s="180">
        <v>47403</v>
      </c>
      <c r="D1747" s="178">
        <f t="shared" si="27"/>
        <v>47403</v>
      </c>
      <c r="E1747" s="182" t="s">
        <v>940</v>
      </c>
      <c r="F1747" s="179">
        <v>2029</v>
      </c>
    </row>
    <row r="1748" spans="3:6" x14ac:dyDescent="0.3">
      <c r="C1748" s="180">
        <v>47404</v>
      </c>
      <c r="D1748" s="178">
        <f t="shared" si="27"/>
        <v>47404</v>
      </c>
      <c r="E1748" s="182" t="s">
        <v>940</v>
      </c>
      <c r="F1748" s="179">
        <v>2029</v>
      </c>
    </row>
    <row r="1749" spans="3:6" x14ac:dyDescent="0.3">
      <c r="C1749" s="180">
        <v>47405</v>
      </c>
      <c r="D1749" s="178">
        <f t="shared" si="27"/>
        <v>47405</v>
      </c>
      <c r="E1749" s="182" t="s">
        <v>940</v>
      </c>
      <c r="F1749" s="179">
        <v>2029</v>
      </c>
    </row>
    <row r="1750" spans="3:6" x14ac:dyDescent="0.3">
      <c r="C1750" s="180">
        <v>47406</v>
      </c>
      <c r="D1750" s="178">
        <f t="shared" si="27"/>
        <v>47406</v>
      </c>
      <c r="E1750" s="182" t="s">
        <v>940</v>
      </c>
      <c r="F1750" s="179">
        <v>2029</v>
      </c>
    </row>
    <row r="1751" spans="3:6" x14ac:dyDescent="0.3">
      <c r="C1751" s="180">
        <v>47407</v>
      </c>
      <c r="D1751" s="178">
        <f t="shared" si="27"/>
        <v>47407</v>
      </c>
      <c r="E1751" s="182" t="s">
        <v>940</v>
      </c>
      <c r="F1751" s="179">
        <v>2029</v>
      </c>
    </row>
    <row r="1752" spans="3:6" x14ac:dyDescent="0.3">
      <c r="C1752" s="180">
        <v>47408</v>
      </c>
      <c r="D1752" s="178">
        <f t="shared" si="27"/>
        <v>47408</v>
      </c>
      <c r="E1752" s="182" t="s">
        <v>940</v>
      </c>
      <c r="F1752" s="179">
        <v>2029</v>
      </c>
    </row>
    <row r="1753" spans="3:6" x14ac:dyDescent="0.3">
      <c r="C1753" s="180">
        <v>47409</v>
      </c>
      <c r="D1753" s="178">
        <f t="shared" si="27"/>
        <v>47409</v>
      </c>
      <c r="E1753" s="182" t="s">
        <v>940</v>
      </c>
      <c r="F1753" s="179">
        <v>2029</v>
      </c>
    </row>
    <row r="1754" spans="3:6" x14ac:dyDescent="0.3">
      <c r="C1754" s="180">
        <v>47410</v>
      </c>
      <c r="D1754" s="178">
        <f t="shared" si="27"/>
        <v>47410</v>
      </c>
      <c r="E1754" s="182" t="s">
        <v>940</v>
      </c>
      <c r="F1754" s="179">
        <v>2029</v>
      </c>
    </row>
    <row r="1755" spans="3:6" x14ac:dyDescent="0.3">
      <c r="C1755" s="180">
        <v>47411</v>
      </c>
      <c r="D1755" s="178">
        <f t="shared" si="27"/>
        <v>47411</v>
      </c>
      <c r="E1755" s="182" t="s">
        <v>940</v>
      </c>
      <c r="F1755" s="179">
        <v>2029</v>
      </c>
    </row>
    <row r="1756" spans="3:6" x14ac:dyDescent="0.3">
      <c r="C1756" s="180">
        <v>47412</v>
      </c>
      <c r="D1756" s="178">
        <f t="shared" si="27"/>
        <v>47412</v>
      </c>
      <c r="E1756" s="182" t="s">
        <v>940</v>
      </c>
      <c r="F1756" s="179">
        <v>2029</v>
      </c>
    </row>
    <row r="1757" spans="3:6" x14ac:dyDescent="0.3">
      <c r="C1757" s="180">
        <v>47413</v>
      </c>
      <c r="D1757" s="178">
        <f t="shared" si="27"/>
        <v>47413</v>
      </c>
      <c r="E1757" s="182" t="s">
        <v>940</v>
      </c>
      <c r="F1757" s="179">
        <v>2029</v>
      </c>
    </row>
    <row r="1758" spans="3:6" x14ac:dyDescent="0.3">
      <c r="C1758" s="180">
        <v>47414</v>
      </c>
      <c r="D1758" s="178">
        <f t="shared" si="27"/>
        <v>47414</v>
      </c>
      <c r="E1758" s="182" t="s">
        <v>940</v>
      </c>
      <c r="F1758" s="179">
        <v>2029</v>
      </c>
    </row>
    <row r="1759" spans="3:6" x14ac:dyDescent="0.3">
      <c r="C1759" s="180">
        <v>47415</v>
      </c>
      <c r="D1759" s="178">
        <f t="shared" si="27"/>
        <v>47415</v>
      </c>
      <c r="E1759" s="182" t="s">
        <v>940</v>
      </c>
      <c r="F1759" s="179">
        <v>2029</v>
      </c>
    </row>
    <row r="1760" spans="3:6" x14ac:dyDescent="0.3">
      <c r="C1760" s="180">
        <v>47416</v>
      </c>
      <c r="D1760" s="178">
        <f t="shared" si="27"/>
        <v>47416</v>
      </c>
      <c r="E1760" s="182" t="s">
        <v>940</v>
      </c>
      <c r="F1760" s="179">
        <v>2029</v>
      </c>
    </row>
    <row r="1761" spans="3:6" x14ac:dyDescent="0.3">
      <c r="C1761" s="180">
        <v>47417</v>
      </c>
      <c r="D1761" s="178">
        <f t="shared" si="27"/>
        <v>47417</v>
      </c>
      <c r="E1761" s="182" t="s">
        <v>940</v>
      </c>
      <c r="F1761" s="179">
        <v>2029</v>
      </c>
    </row>
    <row r="1762" spans="3:6" x14ac:dyDescent="0.3">
      <c r="C1762" s="180">
        <v>47418</v>
      </c>
      <c r="D1762" s="178">
        <f t="shared" si="27"/>
        <v>47418</v>
      </c>
      <c r="E1762" s="182" t="s">
        <v>940</v>
      </c>
      <c r="F1762" s="179">
        <v>2029</v>
      </c>
    </row>
    <row r="1763" spans="3:6" x14ac:dyDescent="0.3">
      <c r="C1763" s="180">
        <v>47419</v>
      </c>
      <c r="D1763" s="178">
        <f t="shared" si="27"/>
        <v>47419</v>
      </c>
      <c r="E1763" s="182" t="s">
        <v>940</v>
      </c>
      <c r="F1763" s="179">
        <v>2029</v>
      </c>
    </row>
    <row r="1764" spans="3:6" x14ac:dyDescent="0.3">
      <c r="C1764" s="180">
        <v>47420</v>
      </c>
      <c r="D1764" s="178">
        <f t="shared" si="27"/>
        <v>47420</v>
      </c>
      <c r="E1764" s="182" t="s">
        <v>940</v>
      </c>
      <c r="F1764" s="179">
        <v>2029</v>
      </c>
    </row>
    <row r="1765" spans="3:6" x14ac:dyDescent="0.3">
      <c r="C1765" s="180">
        <v>47421</v>
      </c>
      <c r="D1765" s="178">
        <f t="shared" si="27"/>
        <v>47421</v>
      </c>
      <c r="E1765" s="182" t="s">
        <v>940</v>
      </c>
      <c r="F1765" s="179">
        <v>2029</v>
      </c>
    </row>
    <row r="1766" spans="3:6" x14ac:dyDescent="0.3">
      <c r="C1766" s="180">
        <v>47422</v>
      </c>
      <c r="D1766" s="178">
        <f t="shared" si="27"/>
        <v>47422</v>
      </c>
      <c r="E1766" s="182" t="s">
        <v>940</v>
      </c>
      <c r="F1766" s="179">
        <v>2029</v>
      </c>
    </row>
    <row r="1767" spans="3:6" x14ac:dyDescent="0.3">
      <c r="C1767" s="180">
        <v>47423</v>
      </c>
      <c r="D1767" s="178">
        <f t="shared" si="27"/>
        <v>47423</v>
      </c>
      <c r="E1767" s="182" t="s">
        <v>941</v>
      </c>
      <c r="F1767" s="179">
        <v>2029</v>
      </c>
    </row>
    <row r="1768" spans="3:6" x14ac:dyDescent="0.3">
      <c r="C1768" s="180">
        <v>47424</v>
      </c>
      <c r="D1768" s="178">
        <f t="shared" si="27"/>
        <v>47424</v>
      </c>
      <c r="E1768" s="182" t="s">
        <v>941</v>
      </c>
      <c r="F1768" s="179">
        <v>2029</v>
      </c>
    </row>
    <row r="1769" spans="3:6" x14ac:dyDescent="0.3">
      <c r="C1769" s="180">
        <v>47425</v>
      </c>
      <c r="D1769" s="178">
        <f t="shared" si="27"/>
        <v>47425</v>
      </c>
      <c r="E1769" s="182" t="s">
        <v>941</v>
      </c>
      <c r="F1769" s="179">
        <v>2029</v>
      </c>
    </row>
    <row r="1770" spans="3:6" x14ac:dyDescent="0.3">
      <c r="C1770" s="180">
        <v>47426</v>
      </c>
      <c r="D1770" s="178">
        <f t="shared" si="27"/>
        <v>47426</v>
      </c>
      <c r="E1770" s="182" t="s">
        <v>941</v>
      </c>
      <c r="F1770" s="179">
        <v>2029</v>
      </c>
    </row>
    <row r="1771" spans="3:6" x14ac:dyDescent="0.3">
      <c r="C1771" s="180">
        <v>47427</v>
      </c>
      <c r="D1771" s="178">
        <f t="shared" si="27"/>
        <v>47427</v>
      </c>
      <c r="E1771" s="182" t="s">
        <v>941</v>
      </c>
      <c r="F1771" s="179">
        <v>2029</v>
      </c>
    </row>
    <row r="1772" spans="3:6" x14ac:dyDescent="0.3">
      <c r="C1772" s="180">
        <v>47428</v>
      </c>
      <c r="D1772" s="178">
        <f t="shared" si="27"/>
        <v>47428</v>
      </c>
      <c r="E1772" s="182" t="s">
        <v>941</v>
      </c>
      <c r="F1772" s="179">
        <v>2029</v>
      </c>
    </row>
    <row r="1773" spans="3:6" x14ac:dyDescent="0.3">
      <c r="C1773" s="180">
        <v>47429</v>
      </c>
      <c r="D1773" s="178">
        <f t="shared" si="27"/>
        <v>47429</v>
      </c>
      <c r="E1773" s="182" t="s">
        <v>941</v>
      </c>
      <c r="F1773" s="179">
        <v>2029</v>
      </c>
    </row>
    <row r="1774" spans="3:6" x14ac:dyDescent="0.3">
      <c r="C1774" s="180">
        <v>47430</v>
      </c>
      <c r="D1774" s="178">
        <f t="shared" si="27"/>
        <v>47430</v>
      </c>
      <c r="E1774" s="182" t="s">
        <v>941</v>
      </c>
      <c r="F1774" s="179">
        <v>2029</v>
      </c>
    </row>
    <row r="1775" spans="3:6" x14ac:dyDescent="0.3">
      <c r="C1775" s="180">
        <v>47431</v>
      </c>
      <c r="D1775" s="178">
        <f t="shared" si="27"/>
        <v>47431</v>
      </c>
      <c r="E1775" s="182" t="s">
        <v>941</v>
      </c>
      <c r="F1775" s="179">
        <v>2029</v>
      </c>
    </row>
    <row r="1776" spans="3:6" x14ac:dyDescent="0.3">
      <c r="C1776" s="180">
        <v>47432</v>
      </c>
      <c r="D1776" s="178">
        <f t="shared" si="27"/>
        <v>47432</v>
      </c>
      <c r="E1776" s="182" t="s">
        <v>941</v>
      </c>
      <c r="F1776" s="179">
        <v>2029</v>
      </c>
    </row>
    <row r="1777" spans="3:6" x14ac:dyDescent="0.3">
      <c r="C1777" s="180">
        <v>47433</v>
      </c>
      <c r="D1777" s="178">
        <f t="shared" si="27"/>
        <v>47433</v>
      </c>
      <c r="E1777" s="182" t="s">
        <v>941</v>
      </c>
      <c r="F1777" s="179">
        <v>2029</v>
      </c>
    </row>
    <row r="1778" spans="3:6" x14ac:dyDescent="0.3">
      <c r="C1778" s="180">
        <v>47434</v>
      </c>
      <c r="D1778" s="178">
        <f t="shared" si="27"/>
        <v>47434</v>
      </c>
      <c r="E1778" s="182" t="s">
        <v>941</v>
      </c>
      <c r="F1778" s="179">
        <v>2029</v>
      </c>
    </row>
    <row r="1779" spans="3:6" x14ac:dyDescent="0.3">
      <c r="C1779" s="180">
        <v>47435</v>
      </c>
      <c r="D1779" s="178">
        <f t="shared" si="27"/>
        <v>47435</v>
      </c>
      <c r="E1779" s="182" t="s">
        <v>941</v>
      </c>
      <c r="F1779" s="179">
        <v>2029</v>
      </c>
    </row>
    <row r="1780" spans="3:6" x14ac:dyDescent="0.3">
      <c r="C1780" s="180">
        <v>47436</v>
      </c>
      <c r="D1780" s="178">
        <f t="shared" si="27"/>
        <v>47436</v>
      </c>
      <c r="E1780" s="182" t="s">
        <v>941</v>
      </c>
      <c r="F1780" s="179">
        <v>2029</v>
      </c>
    </row>
    <row r="1781" spans="3:6" x14ac:dyDescent="0.3">
      <c r="C1781" s="180">
        <v>47437</v>
      </c>
      <c r="D1781" s="178">
        <f t="shared" si="27"/>
        <v>47437</v>
      </c>
      <c r="E1781" s="182" t="s">
        <v>941</v>
      </c>
      <c r="F1781" s="179">
        <v>2029</v>
      </c>
    </row>
    <row r="1782" spans="3:6" x14ac:dyDescent="0.3">
      <c r="C1782" s="180">
        <v>47438</v>
      </c>
      <c r="D1782" s="178">
        <f t="shared" si="27"/>
        <v>47438</v>
      </c>
      <c r="E1782" s="182" t="s">
        <v>941</v>
      </c>
      <c r="F1782" s="179">
        <v>2029</v>
      </c>
    </row>
    <row r="1783" spans="3:6" x14ac:dyDescent="0.3">
      <c r="C1783" s="180">
        <v>47439</v>
      </c>
      <c r="D1783" s="178">
        <f t="shared" si="27"/>
        <v>47439</v>
      </c>
      <c r="E1783" s="182" t="s">
        <v>941</v>
      </c>
      <c r="F1783" s="179">
        <v>2029</v>
      </c>
    </row>
    <row r="1784" spans="3:6" x14ac:dyDescent="0.3">
      <c r="C1784" s="180">
        <v>47440</v>
      </c>
      <c r="D1784" s="178">
        <f t="shared" si="27"/>
        <v>47440</v>
      </c>
      <c r="E1784" s="182" t="s">
        <v>941</v>
      </c>
      <c r="F1784" s="179">
        <v>2029</v>
      </c>
    </row>
    <row r="1785" spans="3:6" x14ac:dyDescent="0.3">
      <c r="C1785" s="180">
        <v>47441</v>
      </c>
      <c r="D1785" s="178">
        <f t="shared" si="27"/>
        <v>47441</v>
      </c>
      <c r="E1785" s="182" t="s">
        <v>941</v>
      </c>
      <c r="F1785" s="179">
        <v>2029</v>
      </c>
    </row>
    <row r="1786" spans="3:6" x14ac:dyDescent="0.3">
      <c r="C1786" s="180">
        <v>47442</v>
      </c>
      <c r="D1786" s="178">
        <f t="shared" si="27"/>
        <v>47442</v>
      </c>
      <c r="E1786" s="182" t="s">
        <v>941</v>
      </c>
      <c r="F1786" s="179">
        <v>2029</v>
      </c>
    </row>
    <row r="1787" spans="3:6" x14ac:dyDescent="0.3">
      <c r="C1787" s="180">
        <v>47443</v>
      </c>
      <c r="D1787" s="178">
        <f t="shared" si="27"/>
        <v>47443</v>
      </c>
      <c r="E1787" s="182" t="s">
        <v>941</v>
      </c>
      <c r="F1787" s="179">
        <v>2029</v>
      </c>
    </row>
    <row r="1788" spans="3:6" x14ac:dyDescent="0.3">
      <c r="C1788" s="180">
        <v>47444</v>
      </c>
      <c r="D1788" s="178">
        <f t="shared" si="27"/>
        <v>47444</v>
      </c>
      <c r="E1788" s="182" t="s">
        <v>941</v>
      </c>
      <c r="F1788" s="179">
        <v>2029</v>
      </c>
    </row>
    <row r="1789" spans="3:6" x14ac:dyDescent="0.3">
      <c r="C1789" s="180">
        <v>47445</v>
      </c>
      <c r="D1789" s="178">
        <f t="shared" si="27"/>
        <v>47445</v>
      </c>
      <c r="E1789" s="182" t="s">
        <v>941</v>
      </c>
      <c r="F1789" s="179">
        <v>2029</v>
      </c>
    </row>
    <row r="1790" spans="3:6" x14ac:dyDescent="0.3">
      <c r="C1790" s="180">
        <v>47446</v>
      </c>
      <c r="D1790" s="178">
        <f t="shared" si="27"/>
        <v>47446</v>
      </c>
      <c r="E1790" s="182" t="s">
        <v>941</v>
      </c>
      <c r="F1790" s="179">
        <v>2029</v>
      </c>
    </row>
    <row r="1791" spans="3:6" x14ac:dyDescent="0.3">
      <c r="C1791" s="180">
        <v>47447</v>
      </c>
      <c r="D1791" s="178">
        <f t="shared" si="27"/>
        <v>47447</v>
      </c>
      <c r="E1791" s="182" t="s">
        <v>941</v>
      </c>
      <c r="F1791" s="179">
        <v>2029</v>
      </c>
    </row>
    <row r="1792" spans="3:6" x14ac:dyDescent="0.3">
      <c r="C1792" s="180">
        <v>47448</v>
      </c>
      <c r="D1792" s="178">
        <f t="shared" si="27"/>
        <v>47448</v>
      </c>
      <c r="E1792" s="182" t="s">
        <v>941</v>
      </c>
      <c r="F1792" s="179">
        <v>2029</v>
      </c>
    </row>
    <row r="1793" spans="3:6" x14ac:dyDescent="0.3">
      <c r="C1793" s="180">
        <v>47449</v>
      </c>
      <c r="D1793" s="178">
        <f t="shared" si="27"/>
        <v>47449</v>
      </c>
      <c r="E1793" s="182" t="s">
        <v>941</v>
      </c>
      <c r="F1793" s="179">
        <v>2029</v>
      </c>
    </row>
    <row r="1794" spans="3:6" x14ac:dyDescent="0.3">
      <c r="C1794" s="180">
        <v>47450</v>
      </c>
      <c r="D1794" s="178">
        <f t="shared" si="27"/>
        <v>47450</v>
      </c>
      <c r="E1794" s="182" t="s">
        <v>941</v>
      </c>
      <c r="F1794" s="179">
        <v>2029</v>
      </c>
    </row>
    <row r="1795" spans="3:6" x14ac:dyDescent="0.3">
      <c r="C1795" s="180">
        <v>47451</v>
      </c>
      <c r="D1795" s="178">
        <f t="shared" ref="D1795:D1858" si="28">C1795</f>
        <v>47451</v>
      </c>
      <c r="E1795" s="182" t="s">
        <v>941</v>
      </c>
      <c r="F1795" s="179">
        <v>2029</v>
      </c>
    </row>
    <row r="1796" spans="3:6" x14ac:dyDescent="0.3">
      <c r="C1796" s="180">
        <v>47452</v>
      </c>
      <c r="D1796" s="178">
        <f t="shared" si="28"/>
        <v>47452</v>
      </c>
      <c r="E1796" s="182" t="s">
        <v>941</v>
      </c>
      <c r="F1796" s="179">
        <v>2029</v>
      </c>
    </row>
    <row r="1797" spans="3:6" x14ac:dyDescent="0.3">
      <c r="C1797" s="180">
        <v>47453</v>
      </c>
      <c r="D1797" s="178">
        <f t="shared" si="28"/>
        <v>47453</v>
      </c>
      <c r="E1797" s="182" t="s">
        <v>942</v>
      </c>
      <c r="F1797" s="179">
        <v>2029</v>
      </c>
    </row>
    <row r="1798" spans="3:6" x14ac:dyDescent="0.3">
      <c r="C1798" s="180">
        <v>47454</v>
      </c>
      <c r="D1798" s="178">
        <f t="shared" si="28"/>
        <v>47454</v>
      </c>
      <c r="E1798" s="182" t="s">
        <v>942</v>
      </c>
      <c r="F1798" s="179">
        <v>2029</v>
      </c>
    </row>
    <row r="1799" spans="3:6" x14ac:dyDescent="0.3">
      <c r="C1799" s="180">
        <v>47455</v>
      </c>
      <c r="D1799" s="178">
        <f t="shared" si="28"/>
        <v>47455</v>
      </c>
      <c r="E1799" s="182" t="s">
        <v>942</v>
      </c>
      <c r="F1799" s="179">
        <v>2029</v>
      </c>
    </row>
    <row r="1800" spans="3:6" x14ac:dyDescent="0.3">
      <c r="C1800" s="180">
        <v>47456</v>
      </c>
      <c r="D1800" s="178">
        <f t="shared" si="28"/>
        <v>47456</v>
      </c>
      <c r="E1800" s="182" t="s">
        <v>942</v>
      </c>
      <c r="F1800" s="179">
        <v>2029</v>
      </c>
    </row>
    <row r="1801" spans="3:6" x14ac:dyDescent="0.3">
      <c r="C1801" s="180">
        <v>47457</v>
      </c>
      <c r="D1801" s="178">
        <f t="shared" si="28"/>
        <v>47457</v>
      </c>
      <c r="E1801" s="182" t="s">
        <v>942</v>
      </c>
      <c r="F1801" s="179">
        <v>2029</v>
      </c>
    </row>
    <row r="1802" spans="3:6" x14ac:dyDescent="0.3">
      <c r="C1802" s="180">
        <v>47458</v>
      </c>
      <c r="D1802" s="178">
        <f t="shared" si="28"/>
        <v>47458</v>
      </c>
      <c r="E1802" s="182" t="s">
        <v>942</v>
      </c>
      <c r="F1802" s="179">
        <v>2029</v>
      </c>
    </row>
    <row r="1803" spans="3:6" x14ac:dyDescent="0.3">
      <c r="C1803" s="180">
        <v>47459</v>
      </c>
      <c r="D1803" s="178">
        <f t="shared" si="28"/>
        <v>47459</v>
      </c>
      <c r="E1803" s="182" t="s">
        <v>942</v>
      </c>
      <c r="F1803" s="179">
        <v>2029</v>
      </c>
    </row>
    <row r="1804" spans="3:6" x14ac:dyDescent="0.3">
      <c r="C1804" s="180">
        <v>47460</v>
      </c>
      <c r="D1804" s="178">
        <f t="shared" si="28"/>
        <v>47460</v>
      </c>
      <c r="E1804" s="182" t="s">
        <v>942</v>
      </c>
      <c r="F1804" s="179">
        <v>2029</v>
      </c>
    </row>
    <row r="1805" spans="3:6" x14ac:dyDescent="0.3">
      <c r="C1805" s="180">
        <v>47461</v>
      </c>
      <c r="D1805" s="178">
        <f t="shared" si="28"/>
        <v>47461</v>
      </c>
      <c r="E1805" s="182" t="s">
        <v>942</v>
      </c>
      <c r="F1805" s="179">
        <v>2029</v>
      </c>
    </row>
    <row r="1806" spans="3:6" x14ac:dyDescent="0.3">
      <c r="C1806" s="180">
        <v>47462</v>
      </c>
      <c r="D1806" s="178">
        <f t="shared" si="28"/>
        <v>47462</v>
      </c>
      <c r="E1806" s="182" t="s">
        <v>942</v>
      </c>
      <c r="F1806" s="179">
        <v>2029</v>
      </c>
    </row>
    <row r="1807" spans="3:6" x14ac:dyDescent="0.3">
      <c r="C1807" s="180">
        <v>47463</v>
      </c>
      <c r="D1807" s="178">
        <f t="shared" si="28"/>
        <v>47463</v>
      </c>
      <c r="E1807" s="182" t="s">
        <v>942</v>
      </c>
      <c r="F1807" s="179">
        <v>2029</v>
      </c>
    </row>
    <row r="1808" spans="3:6" x14ac:dyDescent="0.3">
      <c r="C1808" s="180">
        <v>47464</v>
      </c>
      <c r="D1808" s="178">
        <f t="shared" si="28"/>
        <v>47464</v>
      </c>
      <c r="E1808" s="182" t="s">
        <v>942</v>
      </c>
      <c r="F1808" s="179">
        <v>2029</v>
      </c>
    </row>
    <row r="1809" spans="3:6" x14ac:dyDescent="0.3">
      <c r="C1809" s="180">
        <v>47465</v>
      </c>
      <c r="D1809" s="178">
        <f t="shared" si="28"/>
        <v>47465</v>
      </c>
      <c r="E1809" s="182" t="s">
        <v>942</v>
      </c>
      <c r="F1809" s="179">
        <v>2029</v>
      </c>
    </row>
    <row r="1810" spans="3:6" x14ac:dyDescent="0.3">
      <c r="C1810" s="180">
        <v>47466</v>
      </c>
      <c r="D1810" s="178">
        <f t="shared" si="28"/>
        <v>47466</v>
      </c>
      <c r="E1810" s="182" t="s">
        <v>942</v>
      </c>
      <c r="F1810" s="179">
        <v>2029</v>
      </c>
    </row>
    <row r="1811" spans="3:6" x14ac:dyDescent="0.3">
      <c r="C1811" s="180">
        <v>47467</v>
      </c>
      <c r="D1811" s="178">
        <f t="shared" si="28"/>
        <v>47467</v>
      </c>
      <c r="E1811" s="182" t="s">
        <v>942</v>
      </c>
      <c r="F1811" s="179">
        <v>2029</v>
      </c>
    </row>
    <row r="1812" spans="3:6" x14ac:dyDescent="0.3">
      <c r="C1812" s="180">
        <v>47468</v>
      </c>
      <c r="D1812" s="178">
        <f t="shared" si="28"/>
        <v>47468</v>
      </c>
      <c r="E1812" s="182" t="s">
        <v>942</v>
      </c>
      <c r="F1812" s="179">
        <v>2029</v>
      </c>
    </row>
    <row r="1813" spans="3:6" x14ac:dyDescent="0.3">
      <c r="C1813" s="180">
        <v>47469</v>
      </c>
      <c r="D1813" s="178">
        <f t="shared" si="28"/>
        <v>47469</v>
      </c>
      <c r="E1813" s="182" t="s">
        <v>942</v>
      </c>
      <c r="F1813" s="179">
        <v>2029</v>
      </c>
    </row>
    <row r="1814" spans="3:6" x14ac:dyDescent="0.3">
      <c r="C1814" s="180">
        <v>47470</v>
      </c>
      <c r="D1814" s="178">
        <f t="shared" si="28"/>
        <v>47470</v>
      </c>
      <c r="E1814" s="182" t="s">
        <v>942</v>
      </c>
      <c r="F1814" s="179">
        <v>2029</v>
      </c>
    </row>
    <row r="1815" spans="3:6" x14ac:dyDescent="0.3">
      <c r="C1815" s="180">
        <v>47471</v>
      </c>
      <c r="D1815" s="178">
        <f t="shared" si="28"/>
        <v>47471</v>
      </c>
      <c r="E1815" s="182" t="s">
        <v>942</v>
      </c>
      <c r="F1815" s="179">
        <v>2029</v>
      </c>
    </row>
    <row r="1816" spans="3:6" x14ac:dyDescent="0.3">
      <c r="C1816" s="180">
        <v>47472</v>
      </c>
      <c r="D1816" s="178">
        <f t="shared" si="28"/>
        <v>47472</v>
      </c>
      <c r="E1816" s="182" t="s">
        <v>942</v>
      </c>
      <c r="F1816" s="179">
        <v>2029</v>
      </c>
    </row>
    <row r="1817" spans="3:6" x14ac:dyDescent="0.3">
      <c r="C1817" s="180">
        <v>47473</v>
      </c>
      <c r="D1817" s="178">
        <f t="shared" si="28"/>
        <v>47473</v>
      </c>
      <c r="E1817" s="182" t="s">
        <v>942</v>
      </c>
      <c r="F1817" s="179">
        <v>2029</v>
      </c>
    </row>
    <row r="1818" spans="3:6" x14ac:dyDescent="0.3">
      <c r="C1818" s="180">
        <v>47474</v>
      </c>
      <c r="D1818" s="178">
        <f t="shared" si="28"/>
        <v>47474</v>
      </c>
      <c r="E1818" s="182" t="s">
        <v>942</v>
      </c>
      <c r="F1818" s="179">
        <v>2029</v>
      </c>
    </row>
    <row r="1819" spans="3:6" x14ac:dyDescent="0.3">
      <c r="C1819" s="180">
        <v>47475</v>
      </c>
      <c r="D1819" s="178">
        <f t="shared" si="28"/>
        <v>47475</v>
      </c>
      <c r="E1819" s="182" t="s">
        <v>942</v>
      </c>
      <c r="F1819" s="179">
        <v>2029</v>
      </c>
    </row>
    <row r="1820" spans="3:6" x14ac:dyDescent="0.3">
      <c r="C1820" s="180">
        <v>47476</v>
      </c>
      <c r="D1820" s="178">
        <f t="shared" si="28"/>
        <v>47476</v>
      </c>
      <c r="E1820" s="182" t="s">
        <v>942</v>
      </c>
      <c r="F1820" s="179">
        <v>2029</v>
      </c>
    </row>
    <row r="1821" spans="3:6" x14ac:dyDescent="0.3">
      <c r="C1821" s="180">
        <v>47477</v>
      </c>
      <c r="D1821" s="178">
        <f t="shared" si="28"/>
        <v>47477</v>
      </c>
      <c r="E1821" s="182" t="s">
        <v>942</v>
      </c>
      <c r="F1821" s="179">
        <v>2029</v>
      </c>
    </row>
    <row r="1822" spans="3:6" x14ac:dyDescent="0.3">
      <c r="C1822" s="180">
        <v>47478</v>
      </c>
      <c r="D1822" s="178">
        <f t="shared" si="28"/>
        <v>47478</v>
      </c>
      <c r="E1822" s="182" t="s">
        <v>942</v>
      </c>
      <c r="F1822" s="179">
        <v>2029</v>
      </c>
    </row>
    <row r="1823" spans="3:6" x14ac:dyDescent="0.3">
      <c r="C1823" s="180">
        <v>47479</v>
      </c>
      <c r="D1823" s="178">
        <f t="shared" si="28"/>
        <v>47479</v>
      </c>
      <c r="E1823" s="182" t="s">
        <v>942</v>
      </c>
      <c r="F1823" s="179">
        <v>2029</v>
      </c>
    </row>
    <row r="1824" spans="3:6" x14ac:dyDescent="0.3">
      <c r="C1824" s="180">
        <v>47480</v>
      </c>
      <c r="D1824" s="178">
        <f t="shared" si="28"/>
        <v>47480</v>
      </c>
      <c r="E1824" s="182" t="s">
        <v>942</v>
      </c>
      <c r="F1824" s="179">
        <v>2029</v>
      </c>
    </row>
    <row r="1825" spans="3:6" x14ac:dyDescent="0.3">
      <c r="C1825" s="180">
        <v>47481</v>
      </c>
      <c r="D1825" s="178">
        <f t="shared" si="28"/>
        <v>47481</v>
      </c>
      <c r="E1825" s="182" t="s">
        <v>942</v>
      </c>
      <c r="F1825" s="179">
        <v>2029</v>
      </c>
    </row>
    <row r="1826" spans="3:6" x14ac:dyDescent="0.3">
      <c r="C1826" s="180">
        <v>47482</v>
      </c>
      <c r="D1826" s="178">
        <f t="shared" si="28"/>
        <v>47482</v>
      </c>
      <c r="E1826" s="182" t="s">
        <v>942</v>
      </c>
      <c r="F1826" s="179">
        <v>2029</v>
      </c>
    </row>
    <row r="1827" spans="3:6" x14ac:dyDescent="0.3">
      <c r="C1827" s="180">
        <v>47483</v>
      </c>
      <c r="D1827" s="178">
        <f t="shared" si="28"/>
        <v>47483</v>
      </c>
      <c r="E1827" s="182" t="s">
        <v>942</v>
      </c>
      <c r="F1827" s="179">
        <v>2029</v>
      </c>
    </row>
    <row r="1828" spans="3:6" x14ac:dyDescent="0.3">
      <c r="C1828" s="180">
        <v>47484</v>
      </c>
      <c r="D1828" s="178">
        <f t="shared" si="28"/>
        <v>47484</v>
      </c>
      <c r="E1828" s="182" t="s">
        <v>943</v>
      </c>
      <c r="F1828" s="179">
        <v>2030</v>
      </c>
    </row>
    <row r="1829" spans="3:6" x14ac:dyDescent="0.3">
      <c r="C1829" s="180">
        <v>47485</v>
      </c>
      <c r="D1829" s="178">
        <f t="shared" si="28"/>
        <v>47485</v>
      </c>
      <c r="E1829" s="182" t="s">
        <v>943</v>
      </c>
      <c r="F1829" s="179">
        <v>2030</v>
      </c>
    </row>
    <row r="1830" spans="3:6" x14ac:dyDescent="0.3">
      <c r="C1830" s="180">
        <v>47486</v>
      </c>
      <c r="D1830" s="178">
        <f t="shared" si="28"/>
        <v>47486</v>
      </c>
      <c r="E1830" s="182" t="s">
        <v>943</v>
      </c>
      <c r="F1830" s="179">
        <v>2030</v>
      </c>
    </row>
    <row r="1831" spans="3:6" x14ac:dyDescent="0.3">
      <c r="C1831" s="180">
        <v>47487</v>
      </c>
      <c r="D1831" s="178">
        <f t="shared" si="28"/>
        <v>47487</v>
      </c>
      <c r="E1831" s="182" t="s">
        <v>943</v>
      </c>
      <c r="F1831" s="179">
        <v>2030</v>
      </c>
    </row>
    <row r="1832" spans="3:6" x14ac:dyDescent="0.3">
      <c r="C1832" s="180">
        <v>47488</v>
      </c>
      <c r="D1832" s="178">
        <f t="shared" si="28"/>
        <v>47488</v>
      </c>
      <c r="E1832" s="182" t="s">
        <v>943</v>
      </c>
      <c r="F1832" s="179">
        <v>2030</v>
      </c>
    </row>
    <row r="1833" spans="3:6" x14ac:dyDescent="0.3">
      <c r="C1833" s="180">
        <v>47489</v>
      </c>
      <c r="D1833" s="178">
        <f t="shared" si="28"/>
        <v>47489</v>
      </c>
      <c r="E1833" s="182" t="s">
        <v>943</v>
      </c>
      <c r="F1833" s="179">
        <v>2030</v>
      </c>
    </row>
    <row r="1834" spans="3:6" x14ac:dyDescent="0.3">
      <c r="C1834" s="180">
        <v>47490</v>
      </c>
      <c r="D1834" s="178">
        <f t="shared" si="28"/>
        <v>47490</v>
      </c>
      <c r="E1834" s="182" t="s">
        <v>943</v>
      </c>
      <c r="F1834" s="179">
        <v>2030</v>
      </c>
    </row>
    <row r="1835" spans="3:6" x14ac:dyDescent="0.3">
      <c r="C1835" s="180">
        <v>47491</v>
      </c>
      <c r="D1835" s="178">
        <f t="shared" si="28"/>
        <v>47491</v>
      </c>
      <c r="E1835" s="182" t="s">
        <v>943</v>
      </c>
      <c r="F1835" s="179">
        <v>2030</v>
      </c>
    </row>
    <row r="1836" spans="3:6" x14ac:dyDescent="0.3">
      <c r="C1836" s="180">
        <v>47492</v>
      </c>
      <c r="D1836" s="178">
        <f t="shared" si="28"/>
        <v>47492</v>
      </c>
      <c r="E1836" s="182" t="s">
        <v>943</v>
      </c>
      <c r="F1836" s="179">
        <v>2030</v>
      </c>
    </row>
    <row r="1837" spans="3:6" x14ac:dyDescent="0.3">
      <c r="C1837" s="180">
        <v>47493</v>
      </c>
      <c r="D1837" s="178">
        <f t="shared" si="28"/>
        <v>47493</v>
      </c>
      <c r="E1837" s="182" t="s">
        <v>943</v>
      </c>
      <c r="F1837" s="179">
        <v>2030</v>
      </c>
    </row>
    <row r="1838" spans="3:6" x14ac:dyDescent="0.3">
      <c r="C1838" s="180">
        <v>47494</v>
      </c>
      <c r="D1838" s="178">
        <f t="shared" si="28"/>
        <v>47494</v>
      </c>
      <c r="E1838" s="182" t="s">
        <v>943</v>
      </c>
      <c r="F1838" s="179">
        <v>2030</v>
      </c>
    </row>
    <row r="1839" spans="3:6" x14ac:dyDescent="0.3">
      <c r="C1839" s="180">
        <v>47495</v>
      </c>
      <c r="D1839" s="178">
        <f t="shared" si="28"/>
        <v>47495</v>
      </c>
      <c r="E1839" s="182" t="s">
        <v>943</v>
      </c>
      <c r="F1839" s="179">
        <v>2030</v>
      </c>
    </row>
    <row r="1840" spans="3:6" x14ac:dyDescent="0.3">
      <c r="C1840" s="180">
        <v>47496</v>
      </c>
      <c r="D1840" s="178">
        <f t="shared" si="28"/>
        <v>47496</v>
      </c>
      <c r="E1840" s="182" t="s">
        <v>943</v>
      </c>
      <c r="F1840" s="179">
        <v>2030</v>
      </c>
    </row>
    <row r="1841" spans="3:6" x14ac:dyDescent="0.3">
      <c r="C1841" s="180">
        <v>47497</v>
      </c>
      <c r="D1841" s="178">
        <f t="shared" si="28"/>
        <v>47497</v>
      </c>
      <c r="E1841" s="182" t="s">
        <v>943</v>
      </c>
      <c r="F1841" s="179">
        <v>2030</v>
      </c>
    </row>
    <row r="1842" spans="3:6" x14ac:dyDescent="0.3">
      <c r="C1842" s="180">
        <v>47498</v>
      </c>
      <c r="D1842" s="178">
        <f t="shared" si="28"/>
        <v>47498</v>
      </c>
      <c r="E1842" s="182" t="s">
        <v>943</v>
      </c>
      <c r="F1842" s="179">
        <v>2030</v>
      </c>
    </row>
    <row r="1843" spans="3:6" x14ac:dyDescent="0.3">
      <c r="C1843" s="180">
        <v>47499</v>
      </c>
      <c r="D1843" s="178">
        <f t="shared" si="28"/>
        <v>47499</v>
      </c>
      <c r="E1843" s="182" t="s">
        <v>943</v>
      </c>
      <c r="F1843" s="179">
        <v>2030</v>
      </c>
    </row>
    <row r="1844" spans="3:6" x14ac:dyDescent="0.3">
      <c r="C1844" s="180">
        <v>47500</v>
      </c>
      <c r="D1844" s="178">
        <f t="shared" si="28"/>
        <v>47500</v>
      </c>
      <c r="E1844" s="182" t="s">
        <v>943</v>
      </c>
      <c r="F1844" s="179">
        <v>2030</v>
      </c>
    </row>
    <row r="1845" spans="3:6" x14ac:dyDescent="0.3">
      <c r="C1845" s="180">
        <v>47501</v>
      </c>
      <c r="D1845" s="178">
        <f t="shared" si="28"/>
        <v>47501</v>
      </c>
      <c r="E1845" s="182" t="s">
        <v>943</v>
      </c>
      <c r="F1845" s="179">
        <v>2030</v>
      </c>
    </row>
    <row r="1846" spans="3:6" x14ac:dyDescent="0.3">
      <c r="C1846" s="180">
        <v>47502</v>
      </c>
      <c r="D1846" s="178">
        <f t="shared" si="28"/>
        <v>47502</v>
      </c>
      <c r="E1846" s="182" t="s">
        <v>943</v>
      </c>
      <c r="F1846" s="179">
        <v>2030</v>
      </c>
    </row>
    <row r="1847" spans="3:6" x14ac:dyDescent="0.3">
      <c r="C1847" s="180">
        <v>47503</v>
      </c>
      <c r="D1847" s="178">
        <f t="shared" si="28"/>
        <v>47503</v>
      </c>
      <c r="E1847" s="182" t="s">
        <v>943</v>
      </c>
      <c r="F1847" s="179">
        <v>2030</v>
      </c>
    </row>
    <row r="1848" spans="3:6" x14ac:dyDescent="0.3">
      <c r="C1848" s="180">
        <v>47504</v>
      </c>
      <c r="D1848" s="178">
        <f t="shared" si="28"/>
        <v>47504</v>
      </c>
      <c r="E1848" s="182" t="s">
        <v>943</v>
      </c>
      <c r="F1848" s="179">
        <v>2030</v>
      </c>
    </row>
    <row r="1849" spans="3:6" x14ac:dyDescent="0.3">
      <c r="C1849" s="180">
        <v>47505</v>
      </c>
      <c r="D1849" s="178">
        <f t="shared" si="28"/>
        <v>47505</v>
      </c>
      <c r="E1849" s="182" t="s">
        <v>943</v>
      </c>
      <c r="F1849" s="179">
        <v>2030</v>
      </c>
    </row>
    <row r="1850" spans="3:6" x14ac:dyDescent="0.3">
      <c r="C1850" s="180">
        <v>47506</v>
      </c>
      <c r="D1850" s="178">
        <f t="shared" si="28"/>
        <v>47506</v>
      </c>
      <c r="E1850" s="182" t="s">
        <v>943</v>
      </c>
      <c r="F1850" s="179">
        <v>2030</v>
      </c>
    </row>
    <row r="1851" spans="3:6" x14ac:dyDescent="0.3">
      <c r="C1851" s="180">
        <v>47507</v>
      </c>
      <c r="D1851" s="178">
        <f t="shared" si="28"/>
        <v>47507</v>
      </c>
      <c r="E1851" s="182" t="s">
        <v>943</v>
      </c>
      <c r="F1851" s="179">
        <v>2030</v>
      </c>
    </row>
    <row r="1852" spans="3:6" x14ac:dyDescent="0.3">
      <c r="C1852" s="180">
        <v>47508</v>
      </c>
      <c r="D1852" s="178">
        <f t="shared" si="28"/>
        <v>47508</v>
      </c>
      <c r="E1852" s="182" t="s">
        <v>943</v>
      </c>
      <c r="F1852" s="179">
        <v>2030</v>
      </c>
    </row>
    <row r="1853" spans="3:6" x14ac:dyDescent="0.3">
      <c r="C1853" s="180">
        <v>47509</v>
      </c>
      <c r="D1853" s="178">
        <f t="shared" si="28"/>
        <v>47509</v>
      </c>
      <c r="E1853" s="182" t="s">
        <v>943</v>
      </c>
      <c r="F1853" s="179">
        <v>2030</v>
      </c>
    </row>
    <row r="1854" spans="3:6" x14ac:dyDescent="0.3">
      <c r="C1854" s="180">
        <v>47510</v>
      </c>
      <c r="D1854" s="178">
        <f t="shared" si="28"/>
        <v>47510</v>
      </c>
      <c r="E1854" s="182" t="s">
        <v>943</v>
      </c>
      <c r="F1854" s="179">
        <v>2030</v>
      </c>
    </row>
    <row r="1855" spans="3:6" x14ac:dyDescent="0.3">
      <c r="C1855" s="180">
        <v>47511</v>
      </c>
      <c r="D1855" s="178">
        <f t="shared" si="28"/>
        <v>47511</v>
      </c>
      <c r="E1855" s="182" t="s">
        <v>943</v>
      </c>
      <c r="F1855" s="179">
        <v>2030</v>
      </c>
    </row>
    <row r="1856" spans="3:6" x14ac:dyDescent="0.3">
      <c r="C1856" s="180">
        <v>47512</v>
      </c>
      <c r="D1856" s="178">
        <f t="shared" si="28"/>
        <v>47512</v>
      </c>
      <c r="E1856" s="182" t="s">
        <v>943</v>
      </c>
      <c r="F1856" s="179">
        <v>2030</v>
      </c>
    </row>
    <row r="1857" spans="3:6" x14ac:dyDescent="0.3">
      <c r="C1857" s="180">
        <v>47513</v>
      </c>
      <c r="D1857" s="178">
        <f t="shared" si="28"/>
        <v>47513</v>
      </c>
      <c r="E1857" s="182" t="s">
        <v>943</v>
      </c>
      <c r="F1857" s="179">
        <v>2030</v>
      </c>
    </row>
    <row r="1858" spans="3:6" x14ac:dyDescent="0.3">
      <c r="C1858" s="180">
        <v>47514</v>
      </c>
      <c r="D1858" s="178">
        <f t="shared" si="28"/>
        <v>47514</v>
      </c>
      <c r="E1858" s="182" t="s">
        <v>943</v>
      </c>
      <c r="F1858" s="179">
        <v>2030</v>
      </c>
    </row>
    <row r="1859" spans="3:6" x14ac:dyDescent="0.3">
      <c r="C1859" s="180">
        <v>47515</v>
      </c>
      <c r="D1859" s="178">
        <f t="shared" ref="D1859:D1922" si="29">C1859</f>
        <v>47515</v>
      </c>
      <c r="E1859" s="182" t="s">
        <v>944</v>
      </c>
      <c r="F1859" s="179">
        <v>2030</v>
      </c>
    </row>
    <row r="1860" spans="3:6" x14ac:dyDescent="0.3">
      <c r="C1860" s="180">
        <v>47516</v>
      </c>
      <c r="D1860" s="178">
        <f t="shared" si="29"/>
        <v>47516</v>
      </c>
      <c r="E1860" s="182" t="s">
        <v>944</v>
      </c>
      <c r="F1860" s="179">
        <v>2030</v>
      </c>
    </row>
    <row r="1861" spans="3:6" x14ac:dyDescent="0.3">
      <c r="C1861" s="180">
        <v>47517</v>
      </c>
      <c r="D1861" s="178">
        <f t="shared" si="29"/>
        <v>47517</v>
      </c>
      <c r="E1861" s="182" t="s">
        <v>944</v>
      </c>
      <c r="F1861" s="179">
        <v>2030</v>
      </c>
    </row>
    <row r="1862" spans="3:6" x14ac:dyDescent="0.3">
      <c r="C1862" s="180">
        <v>47518</v>
      </c>
      <c r="D1862" s="178">
        <f t="shared" si="29"/>
        <v>47518</v>
      </c>
      <c r="E1862" s="182" t="s">
        <v>944</v>
      </c>
      <c r="F1862" s="179">
        <v>2030</v>
      </c>
    </row>
    <row r="1863" spans="3:6" x14ac:dyDescent="0.3">
      <c r="C1863" s="180">
        <v>47519</v>
      </c>
      <c r="D1863" s="178">
        <f t="shared" si="29"/>
        <v>47519</v>
      </c>
      <c r="E1863" s="182" t="s">
        <v>944</v>
      </c>
      <c r="F1863" s="179">
        <v>2030</v>
      </c>
    </row>
    <row r="1864" spans="3:6" x14ac:dyDescent="0.3">
      <c r="C1864" s="180">
        <v>47520</v>
      </c>
      <c r="D1864" s="178">
        <f t="shared" si="29"/>
        <v>47520</v>
      </c>
      <c r="E1864" s="182" t="s">
        <v>944</v>
      </c>
      <c r="F1864" s="179">
        <v>2030</v>
      </c>
    </row>
    <row r="1865" spans="3:6" x14ac:dyDescent="0.3">
      <c r="C1865" s="180">
        <v>47521</v>
      </c>
      <c r="D1865" s="178">
        <f t="shared" si="29"/>
        <v>47521</v>
      </c>
      <c r="E1865" s="182" t="s">
        <v>944</v>
      </c>
      <c r="F1865" s="179">
        <v>2030</v>
      </c>
    </row>
    <row r="1866" spans="3:6" x14ac:dyDescent="0.3">
      <c r="C1866" s="180">
        <v>47522</v>
      </c>
      <c r="D1866" s="178">
        <f t="shared" si="29"/>
        <v>47522</v>
      </c>
      <c r="E1866" s="182" t="s">
        <v>944</v>
      </c>
      <c r="F1866" s="179">
        <v>2030</v>
      </c>
    </row>
    <row r="1867" spans="3:6" x14ac:dyDescent="0.3">
      <c r="C1867" s="180">
        <v>47523</v>
      </c>
      <c r="D1867" s="178">
        <f t="shared" si="29"/>
        <v>47523</v>
      </c>
      <c r="E1867" s="182" t="s">
        <v>944</v>
      </c>
      <c r="F1867" s="179">
        <v>2030</v>
      </c>
    </row>
    <row r="1868" spans="3:6" x14ac:dyDescent="0.3">
      <c r="C1868" s="180">
        <v>47524</v>
      </c>
      <c r="D1868" s="178">
        <f t="shared" si="29"/>
        <v>47524</v>
      </c>
      <c r="E1868" s="182" t="s">
        <v>944</v>
      </c>
      <c r="F1868" s="179">
        <v>2030</v>
      </c>
    </row>
    <row r="1869" spans="3:6" x14ac:dyDescent="0.3">
      <c r="C1869" s="180">
        <v>47525</v>
      </c>
      <c r="D1869" s="178">
        <f t="shared" si="29"/>
        <v>47525</v>
      </c>
      <c r="E1869" s="182" t="s">
        <v>944</v>
      </c>
      <c r="F1869" s="179">
        <v>2030</v>
      </c>
    </row>
    <row r="1870" spans="3:6" x14ac:dyDescent="0.3">
      <c r="C1870" s="180">
        <v>47526</v>
      </c>
      <c r="D1870" s="178">
        <f t="shared" si="29"/>
        <v>47526</v>
      </c>
      <c r="E1870" s="182" t="s">
        <v>944</v>
      </c>
      <c r="F1870" s="179">
        <v>2030</v>
      </c>
    </row>
    <row r="1871" spans="3:6" x14ac:dyDescent="0.3">
      <c r="C1871" s="180">
        <v>47527</v>
      </c>
      <c r="D1871" s="178">
        <f t="shared" si="29"/>
        <v>47527</v>
      </c>
      <c r="E1871" s="182" t="s">
        <v>944</v>
      </c>
      <c r="F1871" s="179">
        <v>2030</v>
      </c>
    </row>
    <row r="1872" spans="3:6" x14ac:dyDescent="0.3">
      <c r="C1872" s="180">
        <v>47528</v>
      </c>
      <c r="D1872" s="178">
        <f t="shared" si="29"/>
        <v>47528</v>
      </c>
      <c r="E1872" s="182" t="s">
        <v>944</v>
      </c>
      <c r="F1872" s="179">
        <v>2030</v>
      </c>
    </row>
    <row r="1873" spans="3:6" x14ac:dyDescent="0.3">
      <c r="C1873" s="180">
        <v>47529</v>
      </c>
      <c r="D1873" s="178">
        <f t="shared" si="29"/>
        <v>47529</v>
      </c>
      <c r="E1873" s="182" t="s">
        <v>944</v>
      </c>
      <c r="F1873" s="179">
        <v>2030</v>
      </c>
    </row>
    <row r="1874" spans="3:6" x14ac:dyDescent="0.3">
      <c r="C1874" s="180">
        <v>47530</v>
      </c>
      <c r="D1874" s="178">
        <f t="shared" si="29"/>
        <v>47530</v>
      </c>
      <c r="E1874" s="182" t="s">
        <v>944</v>
      </c>
      <c r="F1874" s="179">
        <v>2030</v>
      </c>
    </row>
    <row r="1875" spans="3:6" x14ac:dyDescent="0.3">
      <c r="C1875" s="180">
        <v>47531</v>
      </c>
      <c r="D1875" s="178">
        <f t="shared" si="29"/>
        <v>47531</v>
      </c>
      <c r="E1875" s="182" t="s">
        <v>944</v>
      </c>
      <c r="F1875" s="179">
        <v>2030</v>
      </c>
    </row>
    <row r="1876" spans="3:6" x14ac:dyDescent="0.3">
      <c r="C1876" s="180">
        <v>47532</v>
      </c>
      <c r="D1876" s="178">
        <f t="shared" si="29"/>
        <v>47532</v>
      </c>
      <c r="E1876" s="182" t="s">
        <v>944</v>
      </c>
      <c r="F1876" s="179">
        <v>2030</v>
      </c>
    </row>
    <row r="1877" spans="3:6" x14ac:dyDescent="0.3">
      <c r="C1877" s="180">
        <v>47533</v>
      </c>
      <c r="D1877" s="178">
        <f t="shared" si="29"/>
        <v>47533</v>
      </c>
      <c r="E1877" s="182" t="s">
        <v>944</v>
      </c>
      <c r="F1877" s="179">
        <v>2030</v>
      </c>
    </row>
    <row r="1878" spans="3:6" x14ac:dyDescent="0.3">
      <c r="C1878" s="180">
        <v>47534</v>
      </c>
      <c r="D1878" s="178">
        <f t="shared" si="29"/>
        <v>47534</v>
      </c>
      <c r="E1878" s="182" t="s">
        <v>944</v>
      </c>
      <c r="F1878" s="179">
        <v>2030</v>
      </c>
    </row>
    <row r="1879" spans="3:6" x14ac:dyDescent="0.3">
      <c r="C1879" s="180">
        <v>47535</v>
      </c>
      <c r="D1879" s="178">
        <f t="shared" si="29"/>
        <v>47535</v>
      </c>
      <c r="E1879" s="182" t="s">
        <v>944</v>
      </c>
      <c r="F1879" s="179">
        <v>2030</v>
      </c>
    </row>
    <row r="1880" spans="3:6" x14ac:dyDescent="0.3">
      <c r="C1880" s="180">
        <v>47536</v>
      </c>
      <c r="D1880" s="178">
        <f t="shared" si="29"/>
        <v>47536</v>
      </c>
      <c r="E1880" s="182" t="s">
        <v>944</v>
      </c>
      <c r="F1880" s="179">
        <v>2030</v>
      </c>
    </row>
    <row r="1881" spans="3:6" x14ac:dyDescent="0.3">
      <c r="C1881" s="180">
        <v>47537</v>
      </c>
      <c r="D1881" s="178">
        <f t="shared" si="29"/>
        <v>47537</v>
      </c>
      <c r="E1881" s="182" t="s">
        <v>944</v>
      </c>
      <c r="F1881" s="179">
        <v>2030</v>
      </c>
    </row>
    <row r="1882" spans="3:6" x14ac:dyDescent="0.3">
      <c r="C1882" s="180">
        <v>47538</v>
      </c>
      <c r="D1882" s="178">
        <f t="shared" si="29"/>
        <v>47538</v>
      </c>
      <c r="E1882" s="182" t="s">
        <v>944</v>
      </c>
      <c r="F1882" s="179">
        <v>2030</v>
      </c>
    </row>
    <row r="1883" spans="3:6" x14ac:dyDescent="0.3">
      <c r="C1883" s="180">
        <v>47539</v>
      </c>
      <c r="D1883" s="178">
        <f t="shared" si="29"/>
        <v>47539</v>
      </c>
      <c r="E1883" s="182" t="s">
        <v>944</v>
      </c>
      <c r="F1883" s="179">
        <v>2030</v>
      </c>
    </row>
    <row r="1884" spans="3:6" x14ac:dyDescent="0.3">
      <c r="C1884" s="180">
        <v>47540</v>
      </c>
      <c r="D1884" s="178">
        <f t="shared" si="29"/>
        <v>47540</v>
      </c>
      <c r="E1884" s="182" t="s">
        <v>944</v>
      </c>
      <c r="F1884" s="179">
        <v>2030</v>
      </c>
    </row>
    <row r="1885" spans="3:6" x14ac:dyDescent="0.3">
      <c r="C1885" s="180">
        <v>47541</v>
      </c>
      <c r="D1885" s="178">
        <f t="shared" si="29"/>
        <v>47541</v>
      </c>
      <c r="E1885" s="182" t="s">
        <v>944</v>
      </c>
      <c r="F1885" s="179">
        <v>2030</v>
      </c>
    </row>
    <row r="1886" spans="3:6" x14ac:dyDescent="0.3">
      <c r="C1886" s="180">
        <v>47542</v>
      </c>
      <c r="D1886" s="178">
        <f t="shared" si="29"/>
        <v>47542</v>
      </c>
      <c r="E1886" s="182" t="s">
        <v>944</v>
      </c>
      <c r="F1886" s="179">
        <v>2030</v>
      </c>
    </row>
    <row r="1887" spans="3:6" x14ac:dyDescent="0.3">
      <c r="C1887" s="180">
        <v>47543</v>
      </c>
      <c r="D1887" s="178">
        <f t="shared" si="29"/>
        <v>47543</v>
      </c>
      <c r="E1887" s="182" t="s">
        <v>945</v>
      </c>
      <c r="F1887" s="179">
        <v>2030</v>
      </c>
    </row>
    <row r="1888" spans="3:6" x14ac:dyDescent="0.3">
      <c r="C1888" s="180">
        <v>47544</v>
      </c>
      <c r="D1888" s="178">
        <f t="shared" si="29"/>
        <v>47544</v>
      </c>
      <c r="E1888" s="182" t="s">
        <v>945</v>
      </c>
      <c r="F1888" s="179">
        <v>2030</v>
      </c>
    </row>
    <row r="1889" spans="3:6" x14ac:dyDescent="0.3">
      <c r="C1889" s="180">
        <v>47545</v>
      </c>
      <c r="D1889" s="178">
        <f t="shared" si="29"/>
        <v>47545</v>
      </c>
      <c r="E1889" s="182" t="s">
        <v>945</v>
      </c>
      <c r="F1889" s="179">
        <v>2030</v>
      </c>
    </row>
    <row r="1890" spans="3:6" x14ac:dyDescent="0.3">
      <c r="C1890" s="180">
        <v>47546</v>
      </c>
      <c r="D1890" s="178">
        <f t="shared" si="29"/>
        <v>47546</v>
      </c>
      <c r="E1890" s="182" t="s">
        <v>945</v>
      </c>
      <c r="F1890" s="179">
        <v>2030</v>
      </c>
    </row>
    <row r="1891" spans="3:6" x14ac:dyDescent="0.3">
      <c r="C1891" s="180">
        <v>47547</v>
      </c>
      <c r="D1891" s="178">
        <f t="shared" si="29"/>
        <v>47547</v>
      </c>
      <c r="E1891" s="182" t="s">
        <v>945</v>
      </c>
      <c r="F1891" s="179">
        <v>2030</v>
      </c>
    </row>
    <row r="1892" spans="3:6" x14ac:dyDescent="0.3">
      <c r="C1892" s="180">
        <v>47548</v>
      </c>
      <c r="D1892" s="178">
        <f t="shared" si="29"/>
        <v>47548</v>
      </c>
      <c r="E1892" s="182" t="s">
        <v>945</v>
      </c>
      <c r="F1892" s="179">
        <v>2030</v>
      </c>
    </row>
    <row r="1893" spans="3:6" x14ac:dyDescent="0.3">
      <c r="C1893" s="180">
        <v>47549</v>
      </c>
      <c r="D1893" s="178">
        <f t="shared" si="29"/>
        <v>47549</v>
      </c>
      <c r="E1893" s="182" t="s">
        <v>945</v>
      </c>
      <c r="F1893" s="179">
        <v>2030</v>
      </c>
    </row>
    <row r="1894" spans="3:6" x14ac:dyDescent="0.3">
      <c r="C1894" s="180">
        <v>47550</v>
      </c>
      <c r="D1894" s="178">
        <f t="shared" si="29"/>
        <v>47550</v>
      </c>
      <c r="E1894" s="182" t="s">
        <v>945</v>
      </c>
      <c r="F1894" s="179">
        <v>2030</v>
      </c>
    </row>
    <row r="1895" spans="3:6" x14ac:dyDescent="0.3">
      <c r="C1895" s="180">
        <v>47551</v>
      </c>
      <c r="D1895" s="178">
        <f t="shared" si="29"/>
        <v>47551</v>
      </c>
      <c r="E1895" s="182" t="s">
        <v>945</v>
      </c>
      <c r="F1895" s="179">
        <v>2030</v>
      </c>
    </row>
    <row r="1896" spans="3:6" x14ac:dyDescent="0.3">
      <c r="C1896" s="180">
        <v>47552</v>
      </c>
      <c r="D1896" s="178">
        <f t="shared" si="29"/>
        <v>47552</v>
      </c>
      <c r="E1896" s="182" t="s">
        <v>945</v>
      </c>
      <c r="F1896" s="179">
        <v>2030</v>
      </c>
    </row>
    <row r="1897" spans="3:6" x14ac:dyDescent="0.3">
      <c r="C1897" s="180">
        <v>47553</v>
      </c>
      <c r="D1897" s="178">
        <f t="shared" si="29"/>
        <v>47553</v>
      </c>
      <c r="E1897" s="182" t="s">
        <v>945</v>
      </c>
      <c r="F1897" s="179">
        <v>2030</v>
      </c>
    </row>
    <row r="1898" spans="3:6" x14ac:dyDescent="0.3">
      <c r="C1898" s="180">
        <v>47554</v>
      </c>
      <c r="D1898" s="178">
        <f t="shared" si="29"/>
        <v>47554</v>
      </c>
      <c r="E1898" s="182" t="s">
        <v>945</v>
      </c>
      <c r="F1898" s="179">
        <v>2030</v>
      </c>
    </row>
    <row r="1899" spans="3:6" x14ac:dyDescent="0.3">
      <c r="C1899" s="180">
        <v>47555</v>
      </c>
      <c r="D1899" s="178">
        <f t="shared" si="29"/>
        <v>47555</v>
      </c>
      <c r="E1899" s="182" t="s">
        <v>945</v>
      </c>
      <c r="F1899" s="179">
        <v>2030</v>
      </c>
    </row>
    <row r="1900" spans="3:6" x14ac:dyDescent="0.3">
      <c r="C1900" s="180">
        <v>47556</v>
      </c>
      <c r="D1900" s="178">
        <f t="shared" si="29"/>
        <v>47556</v>
      </c>
      <c r="E1900" s="182" t="s">
        <v>945</v>
      </c>
      <c r="F1900" s="179">
        <v>2030</v>
      </c>
    </row>
    <row r="1901" spans="3:6" x14ac:dyDescent="0.3">
      <c r="C1901" s="180">
        <v>47557</v>
      </c>
      <c r="D1901" s="178">
        <f t="shared" si="29"/>
        <v>47557</v>
      </c>
      <c r="E1901" s="182" t="s">
        <v>945</v>
      </c>
      <c r="F1901" s="179">
        <v>2030</v>
      </c>
    </row>
    <row r="1902" spans="3:6" x14ac:dyDescent="0.3">
      <c r="C1902" s="180">
        <v>47558</v>
      </c>
      <c r="D1902" s="178">
        <f t="shared" si="29"/>
        <v>47558</v>
      </c>
      <c r="E1902" s="182" t="s">
        <v>945</v>
      </c>
      <c r="F1902" s="179">
        <v>2030</v>
      </c>
    </row>
    <row r="1903" spans="3:6" x14ac:dyDescent="0.3">
      <c r="C1903" s="180">
        <v>47559</v>
      </c>
      <c r="D1903" s="178">
        <f t="shared" si="29"/>
        <v>47559</v>
      </c>
      <c r="E1903" s="182" t="s">
        <v>945</v>
      </c>
      <c r="F1903" s="179">
        <v>2030</v>
      </c>
    </row>
    <row r="1904" spans="3:6" x14ac:dyDescent="0.3">
      <c r="C1904" s="180">
        <v>47560</v>
      </c>
      <c r="D1904" s="178">
        <f t="shared" si="29"/>
        <v>47560</v>
      </c>
      <c r="E1904" s="182" t="s">
        <v>945</v>
      </c>
      <c r="F1904" s="179">
        <v>2030</v>
      </c>
    </row>
    <row r="1905" spans="3:6" x14ac:dyDescent="0.3">
      <c r="C1905" s="180">
        <v>47561</v>
      </c>
      <c r="D1905" s="178">
        <f t="shared" si="29"/>
        <v>47561</v>
      </c>
      <c r="E1905" s="182" t="s">
        <v>945</v>
      </c>
      <c r="F1905" s="179">
        <v>2030</v>
      </c>
    </row>
    <row r="1906" spans="3:6" x14ac:dyDescent="0.3">
      <c r="C1906" s="180">
        <v>47562</v>
      </c>
      <c r="D1906" s="178">
        <f t="shared" si="29"/>
        <v>47562</v>
      </c>
      <c r="E1906" s="182" t="s">
        <v>945</v>
      </c>
      <c r="F1906" s="179">
        <v>2030</v>
      </c>
    </row>
    <row r="1907" spans="3:6" x14ac:dyDescent="0.3">
      <c r="C1907" s="180">
        <v>47563</v>
      </c>
      <c r="D1907" s="178">
        <f t="shared" si="29"/>
        <v>47563</v>
      </c>
      <c r="E1907" s="182" t="s">
        <v>945</v>
      </c>
      <c r="F1907" s="179">
        <v>2030</v>
      </c>
    </row>
    <row r="1908" spans="3:6" x14ac:dyDescent="0.3">
      <c r="C1908" s="180">
        <v>47564</v>
      </c>
      <c r="D1908" s="178">
        <f t="shared" si="29"/>
        <v>47564</v>
      </c>
      <c r="E1908" s="182" t="s">
        <v>945</v>
      </c>
      <c r="F1908" s="179">
        <v>2030</v>
      </c>
    </row>
    <row r="1909" spans="3:6" x14ac:dyDescent="0.3">
      <c r="C1909" s="180">
        <v>47565</v>
      </c>
      <c r="D1909" s="178">
        <f t="shared" si="29"/>
        <v>47565</v>
      </c>
      <c r="E1909" s="182" t="s">
        <v>945</v>
      </c>
      <c r="F1909" s="179">
        <v>2030</v>
      </c>
    </row>
    <row r="1910" spans="3:6" x14ac:dyDescent="0.3">
      <c r="C1910" s="180">
        <v>47566</v>
      </c>
      <c r="D1910" s="178">
        <f t="shared" si="29"/>
        <v>47566</v>
      </c>
      <c r="E1910" s="182" t="s">
        <v>945</v>
      </c>
      <c r="F1910" s="179">
        <v>2030</v>
      </c>
    </row>
    <row r="1911" spans="3:6" x14ac:dyDescent="0.3">
      <c r="C1911" s="180">
        <v>47567</v>
      </c>
      <c r="D1911" s="178">
        <f t="shared" si="29"/>
        <v>47567</v>
      </c>
      <c r="E1911" s="182" t="s">
        <v>945</v>
      </c>
      <c r="F1911" s="179">
        <v>2030</v>
      </c>
    </row>
    <row r="1912" spans="3:6" x14ac:dyDescent="0.3">
      <c r="C1912" s="180">
        <v>47568</v>
      </c>
      <c r="D1912" s="178">
        <f t="shared" si="29"/>
        <v>47568</v>
      </c>
      <c r="E1912" s="182" t="s">
        <v>945</v>
      </c>
      <c r="F1912" s="179">
        <v>2030</v>
      </c>
    </row>
    <row r="1913" spans="3:6" x14ac:dyDescent="0.3">
      <c r="C1913" s="180">
        <v>47569</v>
      </c>
      <c r="D1913" s="178">
        <f t="shared" si="29"/>
        <v>47569</v>
      </c>
      <c r="E1913" s="182" t="s">
        <v>945</v>
      </c>
      <c r="F1913" s="179">
        <v>2030</v>
      </c>
    </row>
    <row r="1914" spans="3:6" x14ac:dyDescent="0.3">
      <c r="C1914" s="180">
        <v>47570</v>
      </c>
      <c r="D1914" s="178">
        <f t="shared" si="29"/>
        <v>47570</v>
      </c>
      <c r="E1914" s="182" t="s">
        <v>945</v>
      </c>
      <c r="F1914" s="179">
        <v>2030</v>
      </c>
    </row>
    <row r="1915" spans="3:6" x14ac:dyDescent="0.3">
      <c r="C1915" s="180">
        <v>47571</v>
      </c>
      <c r="D1915" s="178">
        <f t="shared" si="29"/>
        <v>47571</v>
      </c>
      <c r="E1915" s="182" t="s">
        <v>945</v>
      </c>
      <c r="F1915" s="179">
        <v>2030</v>
      </c>
    </row>
    <row r="1916" spans="3:6" x14ac:dyDescent="0.3">
      <c r="C1916" s="180">
        <v>47572</v>
      </c>
      <c r="D1916" s="178">
        <f t="shared" si="29"/>
        <v>47572</v>
      </c>
      <c r="E1916" s="182" t="s">
        <v>945</v>
      </c>
      <c r="F1916" s="179">
        <v>2030</v>
      </c>
    </row>
    <row r="1917" spans="3:6" x14ac:dyDescent="0.3">
      <c r="C1917" s="180">
        <v>47573</v>
      </c>
      <c r="D1917" s="178">
        <f t="shared" si="29"/>
        <v>47573</v>
      </c>
      <c r="E1917" s="182" t="s">
        <v>945</v>
      </c>
      <c r="F1917" s="179">
        <v>2030</v>
      </c>
    </row>
    <row r="1918" spans="3:6" x14ac:dyDescent="0.3">
      <c r="C1918" s="180">
        <v>47574</v>
      </c>
      <c r="D1918" s="178">
        <f t="shared" si="29"/>
        <v>47574</v>
      </c>
      <c r="E1918" s="182" t="s">
        <v>946</v>
      </c>
      <c r="F1918" s="179">
        <v>2030</v>
      </c>
    </row>
    <row r="1919" spans="3:6" x14ac:dyDescent="0.3">
      <c r="C1919" s="180">
        <v>47575</v>
      </c>
      <c r="D1919" s="178">
        <f t="shared" si="29"/>
        <v>47575</v>
      </c>
      <c r="E1919" s="182" t="s">
        <v>946</v>
      </c>
      <c r="F1919" s="179">
        <v>2030</v>
      </c>
    </row>
    <row r="1920" spans="3:6" x14ac:dyDescent="0.3">
      <c r="C1920" s="180">
        <v>47576</v>
      </c>
      <c r="D1920" s="178">
        <f t="shared" si="29"/>
        <v>47576</v>
      </c>
      <c r="E1920" s="182" t="s">
        <v>946</v>
      </c>
      <c r="F1920" s="179">
        <v>2030</v>
      </c>
    </row>
    <row r="1921" spans="3:6" x14ac:dyDescent="0.3">
      <c r="C1921" s="180">
        <v>47577</v>
      </c>
      <c r="D1921" s="178">
        <f t="shared" si="29"/>
        <v>47577</v>
      </c>
      <c r="E1921" s="182" t="s">
        <v>946</v>
      </c>
      <c r="F1921" s="179">
        <v>2030</v>
      </c>
    </row>
    <row r="1922" spans="3:6" x14ac:dyDescent="0.3">
      <c r="C1922" s="180">
        <v>47578</v>
      </c>
      <c r="D1922" s="178">
        <f t="shared" si="29"/>
        <v>47578</v>
      </c>
      <c r="E1922" s="182" t="s">
        <v>946</v>
      </c>
      <c r="F1922" s="179">
        <v>2030</v>
      </c>
    </row>
    <row r="1923" spans="3:6" x14ac:dyDescent="0.3">
      <c r="C1923" s="180">
        <v>47579</v>
      </c>
      <c r="D1923" s="178">
        <f t="shared" ref="D1923:D1986" si="30">C1923</f>
        <v>47579</v>
      </c>
      <c r="E1923" s="182" t="s">
        <v>946</v>
      </c>
      <c r="F1923" s="179">
        <v>2030</v>
      </c>
    </row>
    <row r="1924" spans="3:6" x14ac:dyDescent="0.3">
      <c r="C1924" s="180">
        <v>47580</v>
      </c>
      <c r="D1924" s="178">
        <f t="shared" si="30"/>
        <v>47580</v>
      </c>
      <c r="E1924" s="182" t="s">
        <v>946</v>
      </c>
      <c r="F1924" s="179">
        <v>2030</v>
      </c>
    </row>
    <row r="1925" spans="3:6" x14ac:dyDescent="0.3">
      <c r="C1925" s="180">
        <v>47581</v>
      </c>
      <c r="D1925" s="178">
        <f t="shared" si="30"/>
        <v>47581</v>
      </c>
      <c r="E1925" s="182" t="s">
        <v>946</v>
      </c>
      <c r="F1925" s="179">
        <v>2030</v>
      </c>
    </row>
    <row r="1926" spans="3:6" x14ac:dyDescent="0.3">
      <c r="C1926" s="180">
        <v>47582</v>
      </c>
      <c r="D1926" s="178">
        <f t="shared" si="30"/>
        <v>47582</v>
      </c>
      <c r="E1926" s="182" t="s">
        <v>946</v>
      </c>
      <c r="F1926" s="179">
        <v>2030</v>
      </c>
    </row>
    <row r="1927" spans="3:6" x14ac:dyDescent="0.3">
      <c r="C1927" s="180">
        <v>47583</v>
      </c>
      <c r="D1927" s="178">
        <f t="shared" si="30"/>
        <v>47583</v>
      </c>
      <c r="E1927" s="182" t="s">
        <v>946</v>
      </c>
      <c r="F1927" s="179">
        <v>2030</v>
      </c>
    </row>
    <row r="1928" spans="3:6" x14ac:dyDescent="0.3">
      <c r="C1928" s="180">
        <v>47584</v>
      </c>
      <c r="D1928" s="178">
        <f t="shared" si="30"/>
        <v>47584</v>
      </c>
      <c r="E1928" s="182" t="s">
        <v>946</v>
      </c>
      <c r="F1928" s="179">
        <v>2030</v>
      </c>
    </row>
    <row r="1929" spans="3:6" x14ac:dyDescent="0.3">
      <c r="C1929" s="180">
        <v>47585</v>
      </c>
      <c r="D1929" s="178">
        <f t="shared" si="30"/>
        <v>47585</v>
      </c>
      <c r="E1929" s="182" t="s">
        <v>946</v>
      </c>
      <c r="F1929" s="179">
        <v>2030</v>
      </c>
    </row>
    <row r="1930" spans="3:6" x14ac:dyDescent="0.3">
      <c r="C1930" s="180">
        <v>47586</v>
      </c>
      <c r="D1930" s="178">
        <f t="shared" si="30"/>
        <v>47586</v>
      </c>
      <c r="E1930" s="182" t="s">
        <v>946</v>
      </c>
      <c r="F1930" s="179">
        <v>2030</v>
      </c>
    </row>
    <row r="1931" spans="3:6" x14ac:dyDescent="0.3">
      <c r="C1931" s="180">
        <v>47587</v>
      </c>
      <c r="D1931" s="178">
        <f t="shared" si="30"/>
        <v>47587</v>
      </c>
      <c r="E1931" s="182" t="s">
        <v>946</v>
      </c>
      <c r="F1931" s="179">
        <v>2030</v>
      </c>
    </row>
    <row r="1932" spans="3:6" x14ac:dyDescent="0.3">
      <c r="C1932" s="180">
        <v>47588</v>
      </c>
      <c r="D1932" s="178">
        <f t="shared" si="30"/>
        <v>47588</v>
      </c>
      <c r="E1932" s="182" t="s">
        <v>946</v>
      </c>
      <c r="F1932" s="179">
        <v>2030</v>
      </c>
    </row>
    <row r="1933" spans="3:6" x14ac:dyDescent="0.3">
      <c r="C1933" s="180">
        <v>47589</v>
      </c>
      <c r="D1933" s="178">
        <f t="shared" si="30"/>
        <v>47589</v>
      </c>
      <c r="E1933" s="182" t="s">
        <v>946</v>
      </c>
      <c r="F1933" s="179">
        <v>2030</v>
      </c>
    </row>
    <row r="1934" spans="3:6" x14ac:dyDescent="0.3">
      <c r="C1934" s="180">
        <v>47590</v>
      </c>
      <c r="D1934" s="178">
        <f t="shared" si="30"/>
        <v>47590</v>
      </c>
      <c r="E1934" s="182" t="s">
        <v>946</v>
      </c>
      <c r="F1934" s="179">
        <v>2030</v>
      </c>
    </row>
    <row r="1935" spans="3:6" x14ac:dyDescent="0.3">
      <c r="C1935" s="180">
        <v>47591</v>
      </c>
      <c r="D1935" s="178">
        <f t="shared" si="30"/>
        <v>47591</v>
      </c>
      <c r="E1935" s="182" t="s">
        <v>946</v>
      </c>
      <c r="F1935" s="179">
        <v>2030</v>
      </c>
    </row>
    <row r="1936" spans="3:6" x14ac:dyDescent="0.3">
      <c r="C1936" s="180">
        <v>47592</v>
      </c>
      <c r="D1936" s="178">
        <f t="shared" si="30"/>
        <v>47592</v>
      </c>
      <c r="E1936" s="182" t="s">
        <v>946</v>
      </c>
      <c r="F1936" s="179">
        <v>2030</v>
      </c>
    </row>
    <row r="1937" spans="3:6" x14ac:dyDescent="0.3">
      <c r="C1937" s="180">
        <v>47593</v>
      </c>
      <c r="D1937" s="178">
        <f t="shared" si="30"/>
        <v>47593</v>
      </c>
      <c r="E1937" s="182" t="s">
        <v>946</v>
      </c>
      <c r="F1937" s="179">
        <v>2030</v>
      </c>
    </row>
    <row r="1938" spans="3:6" x14ac:dyDescent="0.3">
      <c r="C1938" s="180">
        <v>47594</v>
      </c>
      <c r="D1938" s="178">
        <f t="shared" si="30"/>
        <v>47594</v>
      </c>
      <c r="E1938" s="182" t="s">
        <v>946</v>
      </c>
      <c r="F1938" s="179">
        <v>2030</v>
      </c>
    </row>
    <row r="1939" spans="3:6" x14ac:dyDescent="0.3">
      <c r="C1939" s="180">
        <v>47595</v>
      </c>
      <c r="D1939" s="178">
        <f t="shared" si="30"/>
        <v>47595</v>
      </c>
      <c r="E1939" s="182" t="s">
        <v>946</v>
      </c>
      <c r="F1939" s="179">
        <v>2030</v>
      </c>
    </row>
    <row r="1940" spans="3:6" x14ac:dyDescent="0.3">
      <c r="C1940" s="180">
        <v>47596</v>
      </c>
      <c r="D1940" s="178">
        <f t="shared" si="30"/>
        <v>47596</v>
      </c>
      <c r="E1940" s="182" t="s">
        <v>946</v>
      </c>
      <c r="F1940" s="179">
        <v>2030</v>
      </c>
    </row>
    <row r="1941" spans="3:6" x14ac:dyDescent="0.3">
      <c r="C1941" s="180">
        <v>47597</v>
      </c>
      <c r="D1941" s="178">
        <f t="shared" si="30"/>
        <v>47597</v>
      </c>
      <c r="E1941" s="182" t="s">
        <v>946</v>
      </c>
      <c r="F1941" s="179">
        <v>2030</v>
      </c>
    </row>
    <row r="1942" spans="3:6" x14ac:dyDescent="0.3">
      <c r="C1942" s="180">
        <v>47598</v>
      </c>
      <c r="D1942" s="178">
        <f t="shared" si="30"/>
        <v>47598</v>
      </c>
      <c r="E1942" s="182" t="s">
        <v>946</v>
      </c>
      <c r="F1942" s="179">
        <v>2030</v>
      </c>
    </row>
    <row r="1943" spans="3:6" x14ac:dyDescent="0.3">
      <c r="C1943" s="180">
        <v>47599</v>
      </c>
      <c r="D1943" s="178">
        <f t="shared" si="30"/>
        <v>47599</v>
      </c>
      <c r="E1943" s="182" t="s">
        <v>946</v>
      </c>
      <c r="F1943" s="179">
        <v>2030</v>
      </c>
    </row>
    <row r="1944" spans="3:6" x14ac:dyDescent="0.3">
      <c r="C1944" s="180">
        <v>47600</v>
      </c>
      <c r="D1944" s="178">
        <f t="shared" si="30"/>
        <v>47600</v>
      </c>
      <c r="E1944" s="182" t="s">
        <v>946</v>
      </c>
      <c r="F1944" s="179">
        <v>2030</v>
      </c>
    </row>
    <row r="1945" spans="3:6" x14ac:dyDescent="0.3">
      <c r="C1945" s="180">
        <v>47601</v>
      </c>
      <c r="D1945" s="178">
        <f t="shared" si="30"/>
        <v>47601</v>
      </c>
      <c r="E1945" s="182" t="s">
        <v>946</v>
      </c>
      <c r="F1945" s="179">
        <v>2030</v>
      </c>
    </row>
    <row r="1946" spans="3:6" x14ac:dyDescent="0.3">
      <c r="C1946" s="180">
        <v>47602</v>
      </c>
      <c r="D1946" s="178">
        <f t="shared" si="30"/>
        <v>47602</v>
      </c>
      <c r="E1946" s="182" t="s">
        <v>946</v>
      </c>
      <c r="F1946" s="179">
        <v>2030</v>
      </c>
    </row>
    <row r="1947" spans="3:6" x14ac:dyDescent="0.3">
      <c r="C1947" s="180">
        <v>47603</v>
      </c>
      <c r="D1947" s="178">
        <f t="shared" si="30"/>
        <v>47603</v>
      </c>
      <c r="E1947" s="182" t="s">
        <v>946</v>
      </c>
      <c r="F1947" s="179">
        <v>2030</v>
      </c>
    </row>
    <row r="1948" spans="3:6" x14ac:dyDescent="0.3">
      <c r="C1948" s="180">
        <v>47604</v>
      </c>
      <c r="D1948" s="178">
        <f t="shared" si="30"/>
        <v>47604</v>
      </c>
      <c r="E1948" s="182" t="s">
        <v>947</v>
      </c>
      <c r="F1948" s="179">
        <v>2030</v>
      </c>
    </row>
    <row r="1949" spans="3:6" x14ac:dyDescent="0.3">
      <c r="C1949" s="180">
        <v>47605</v>
      </c>
      <c r="D1949" s="178">
        <f t="shared" si="30"/>
        <v>47605</v>
      </c>
      <c r="E1949" s="182" t="s">
        <v>947</v>
      </c>
      <c r="F1949" s="179">
        <v>2030</v>
      </c>
    </row>
    <row r="1950" spans="3:6" x14ac:dyDescent="0.3">
      <c r="C1950" s="180">
        <v>47606</v>
      </c>
      <c r="D1950" s="178">
        <f t="shared" si="30"/>
        <v>47606</v>
      </c>
      <c r="E1950" s="182" t="s">
        <v>947</v>
      </c>
      <c r="F1950" s="179">
        <v>2030</v>
      </c>
    </row>
    <row r="1951" spans="3:6" x14ac:dyDescent="0.3">
      <c r="C1951" s="180">
        <v>47607</v>
      </c>
      <c r="D1951" s="178">
        <f t="shared" si="30"/>
        <v>47607</v>
      </c>
      <c r="E1951" s="182" t="s">
        <v>947</v>
      </c>
      <c r="F1951" s="179">
        <v>2030</v>
      </c>
    </row>
    <row r="1952" spans="3:6" x14ac:dyDescent="0.3">
      <c r="C1952" s="180">
        <v>47608</v>
      </c>
      <c r="D1952" s="178">
        <f t="shared" si="30"/>
        <v>47608</v>
      </c>
      <c r="E1952" s="182" t="s">
        <v>947</v>
      </c>
      <c r="F1952" s="179">
        <v>2030</v>
      </c>
    </row>
    <row r="1953" spans="3:6" x14ac:dyDescent="0.3">
      <c r="C1953" s="180">
        <v>47609</v>
      </c>
      <c r="D1953" s="178">
        <f t="shared" si="30"/>
        <v>47609</v>
      </c>
      <c r="E1953" s="182" t="s">
        <v>947</v>
      </c>
      <c r="F1953" s="179">
        <v>2030</v>
      </c>
    </row>
    <row r="1954" spans="3:6" x14ac:dyDescent="0.3">
      <c r="C1954" s="180">
        <v>47610</v>
      </c>
      <c r="D1954" s="178">
        <f t="shared" si="30"/>
        <v>47610</v>
      </c>
      <c r="E1954" s="182" t="s">
        <v>947</v>
      </c>
      <c r="F1954" s="179">
        <v>2030</v>
      </c>
    </row>
    <row r="1955" spans="3:6" x14ac:dyDescent="0.3">
      <c r="C1955" s="180">
        <v>47611</v>
      </c>
      <c r="D1955" s="178">
        <f t="shared" si="30"/>
        <v>47611</v>
      </c>
      <c r="E1955" s="182" t="s">
        <v>947</v>
      </c>
      <c r="F1955" s="179">
        <v>2030</v>
      </c>
    </row>
    <row r="1956" spans="3:6" x14ac:dyDescent="0.3">
      <c r="C1956" s="180">
        <v>47612</v>
      </c>
      <c r="D1956" s="178">
        <f t="shared" si="30"/>
        <v>47612</v>
      </c>
      <c r="E1956" s="182" t="s">
        <v>947</v>
      </c>
      <c r="F1956" s="179">
        <v>2030</v>
      </c>
    </row>
    <row r="1957" spans="3:6" x14ac:dyDescent="0.3">
      <c r="C1957" s="180">
        <v>47613</v>
      </c>
      <c r="D1957" s="178">
        <f t="shared" si="30"/>
        <v>47613</v>
      </c>
      <c r="E1957" s="182" t="s">
        <v>947</v>
      </c>
      <c r="F1957" s="179">
        <v>2030</v>
      </c>
    </row>
    <row r="1958" spans="3:6" x14ac:dyDescent="0.3">
      <c r="C1958" s="180">
        <v>47614</v>
      </c>
      <c r="D1958" s="178">
        <f t="shared" si="30"/>
        <v>47614</v>
      </c>
      <c r="E1958" s="182" t="s">
        <v>947</v>
      </c>
      <c r="F1958" s="179">
        <v>2030</v>
      </c>
    </row>
    <row r="1959" spans="3:6" x14ac:dyDescent="0.3">
      <c r="C1959" s="180">
        <v>47615</v>
      </c>
      <c r="D1959" s="178">
        <f t="shared" si="30"/>
        <v>47615</v>
      </c>
      <c r="E1959" s="182" t="s">
        <v>947</v>
      </c>
      <c r="F1959" s="179">
        <v>2030</v>
      </c>
    </row>
    <row r="1960" spans="3:6" x14ac:dyDescent="0.3">
      <c r="C1960" s="180">
        <v>47616</v>
      </c>
      <c r="D1960" s="178">
        <f t="shared" si="30"/>
        <v>47616</v>
      </c>
      <c r="E1960" s="182" t="s">
        <v>947</v>
      </c>
      <c r="F1960" s="179">
        <v>2030</v>
      </c>
    </row>
    <row r="1961" spans="3:6" x14ac:dyDescent="0.3">
      <c r="C1961" s="180">
        <v>47617</v>
      </c>
      <c r="D1961" s="178">
        <f t="shared" si="30"/>
        <v>47617</v>
      </c>
      <c r="E1961" s="182" t="s">
        <v>947</v>
      </c>
      <c r="F1961" s="179">
        <v>2030</v>
      </c>
    </row>
    <row r="1962" spans="3:6" x14ac:dyDescent="0.3">
      <c r="C1962" s="180">
        <v>47618</v>
      </c>
      <c r="D1962" s="178">
        <f t="shared" si="30"/>
        <v>47618</v>
      </c>
      <c r="E1962" s="182" t="s">
        <v>947</v>
      </c>
      <c r="F1962" s="179">
        <v>2030</v>
      </c>
    </row>
    <row r="1963" spans="3:6" x14ac:dyDescent="0.3">
      <c r="C1963" s="180">
        <v>47619</v>
      </c>
      <c r="D1963" s="178">
        <f t="shared" si="30"/>
        <v>47619</v>
      </c>
      <c r="E1963" s="182" t="s">
        <v>947</v>
      </c>
      <c r="F1963" s="179">
        <v>2030</v>
      </c>
    </row>
    <row r="1964" spans="3:6" x14ac:dyDescent="0.3">
      <c r="C1964" s="180">
        <v>47620</v>
      </c>
      <c r="D1964" s="178">
        <f t="shared" si="30"/>
        <v>47620</v>
      </c>
      <c r="E1964" s="182" t="s">
        <v>947</v>
      </c>
      <c r="F1964" s="179">
        <v>2030</v>
      </c>
    </row>
    <row r="1965" spans="3:6" x14ac:dyDescent="0.3">
      <c r="C1965" s="180">
        <v>47621</v>
      </c>
      <c r="D1965" s="178">
        <f t="shared" si="30"/>
        <v>47621</v>
      </c>
      <c r="E1965" s="182" t="s">
        <v>947</v>
      </c>
      <c r="F1965" s="179">
        <v>2030</v>
      </c>
    </row>
    <row r="1966" spans="3:6" x14ac:dyDescent="0.3">
      <c r="C1966" s="180">
        <v>47622</v>
      </c>
      <c r="D1966" s="178">
        <f t="shared" si="30"/>
        <v>47622</v>
      </c>
      <c r="E1966" s="182" t="s">
        <v>947</v>
      </c>
      <c r="F1966" s="179">
        <v>2030</v>
      </c>
    </row>
    <row r="1967" spans="3:6" x14ac:dyDescent="0.3">
      <c r="C1967" s="180">
        <v>47623</v>
      </c>
      <c r="D1967" s="178">
        <f t="shared" si="30"/>
        <v>47623</v>
      </c>
      <c r="E1967" s="182" t="s">
        <v>947</v>
      </c>
      <c r="F1967" s="179">
        <v>2030</v>
      </c>
    </row>
    <row r="1968" spans="3:6" x14ac:dyDescent="0.3">
      <c r="C1968" s="180">
        <v>47624</v>
      </c>
      <c r="D1968" s="178">
        <f t="shared" si="30"/>
        <v>47624</v>
      </c>
      <c r="E1968" s="182" t="s">
        <v>947</v>
      </c>
      <c r="F1968" s="179">
        <v>2030</v>
      </c>
    </row>
    <row r="1969" spans="3:6" x14ac:dyDescent="0.3">
      <c r="C1969" s="180">
        <v>47625</v>
      </c>
      <c r="D1969" s="178">
        <f t="shared" si="30"/>
        <v>47625</v>
      </c>
      <c r="E1969" s="182" t="s">
        <v>947</v>
      </c>
      <c r="F1969" s="179">
        <v>2030</v>
      </c>
    </row>
    <row r="1970" spans="3:6" x14ac:dyDescent="0.3">
      <c r="C1970" s="180">
        <v>47626</v>
      </c>
      <c r="D1970" s="178">
        <f t="shared" si="30"/>
        <v>47626</v>
      </c>
      <c r="E1970" s="182" t="s">
        <v>947</v>
      </c>
      <c r="F1970" s="179">
        <v>2030</v>
      </c>
    </row>
    <row r="1971" spans="3:6" x14ac:dyDescent="0.3">
      <c r="C1971" s="180">
        <v>47627</v>
      </c>
      <c r="D1971" s="178">
        <f t="shared" si="30"/>
        <v>47627</v>
      </c>
      <c r="E1971" s="182" t="s">
        <v>947</v>
      </c>
      <c r="F1971" s="179">
        <v>2030</v>
      </c>
    </row>
    <row r="1972" spans="3:6" x14ac:dyDescent="0.3">
      <c r="C1972" s="180">
        <v>47628</v>
      </c>
      <c r="D1972" s="178">
        <f t="shared" si="30"/>
        <v>47628</v>
      </c>
      <c r="E1972" s="182" t="s">
        <v>947</v>
      </c>
      <c r="F1972" s="179">
        <v>2030</v>
      </c>
    </row>
    <row r="1973" spans="3:6" x14ac:dyDescent="0.3">
      <c r="C1973" s="180">
        <v>47629</v>
      </c>
      <c r="D1973" s="178">
        <f t="shared" si="30"/>
        <v>47629</v>
      </c>
      <c r="E1973" s="182" t="s">
        <v>947</v>
      </c>
      <c r="F1973" s="179">
        <v>2030</v>
      </c>
    </row>
    <row r="1974" spans="3:6" x14ac:dyDescent="0.3">
      <c r="C1974" s="180">
        <v>47630</v>
      </c>
      <c r="D1974" s="178">
        <f t="shared" si="30"/>
        <v>47630</v>
      </c>
      <c r="E1974" s="182" t="s">
        <v>947</v>
      </c>
      <c r="F1974" s="179">
        <v>2030</v>
      </c>
    </row>
    <row r="1975" spans="3:6" x14ac:dyDescent="0.3">
      <c r="C1975" s="180">
        <v>47631</v>
      </c>
      <c r="D1975" s="178">
        <f t="shared" si="30"/>
        <v>47631</v>
      </c>
      <c r="E1975" s="182" t="s">
        <v>947</v>
      </c>
      <c r="F1975" s="179">
        <v>2030</v>
      </c>
    </row>
    <row r="1976" spans="3:6" x14ac:dyDescent="0.3">
      <c r="C1976" s="180">
        <v>47632</v>
      </c>
      <c r="D1976" s="178">
        <f t="shared" si="30"/>
        <v>47632</v>
      </c>
      <c r="E1976" s="182" t="s">
        <v>947</v>
      </c>
      <c r="F1976" s="179">
        <v>2030</v>
      </c>
    </row>
    <row r="1977" spans="3:6" x14ac:dyDescent="0.3">
      <c r="C1977" s="180">
        <v>47633</v>
      </c>
      <c r="D1977" s="178">
        <f t="shared" si="30"/>
        <v>47633</v>
      </c>
      <c r="E1977" s="182" t="s">
        <v>947</v>
      </c>
      <c r="F1977" s="179">
        <v>2030</v>
      </c>
    </row>
    <row r="1978" spans="3:6" x14ac:dyDescent="0.3">
      <c r="C1978" s="180">
        <v>47634</v>
      </c>
      <c r="D1978" s="178">
        <f t="shared" si="30"/>
        <v>47634</v>
      </c>
      <c r="E1978" s="182" t="s">
        <v>947</v>
      </c>
      <c r="F1978" s="179">
        <v>2030</v>
      </c>
    </row>
    <row r="1979" spans="3:6" x14ac:dyDescent="0.3">
      <c r="C1979" s="180">
        <v>47635</v>
      </c>
      <c r="D1979" s="178">
        <f t="shared" si="30"/>
        <v>47635</v>
      </c>
      <c r="E1979" s="182" t="s">
        <v>948</v>
      </c>
      <c r="F1979" s="179">
        <v>2030</v>
      </c>
    </row>
    <row r="1980" spans="3:6" x14ac:dyDescent="0.3">
      <c r="C1980" s="180">
        <v>47636</v>
      </c>
      <c r="D1980" s="178">
        <f t="shared" si="30"/>
        <v>47636</v>
      </c>
      <c r="E1980" s="182" t="s">
        <v>948</v>
      </c>
      <c r="F1980" s="179">
        <v>2030</v>
      </c>
    </row>
    <row r="1981" spans="3:6" x14ac:dyDescent="0.3">
      <c r="C1981" s="180">
        <v>47637</v>
      </c>
      <c r="D1981" s="178">
        <f t="shared" si="30"/>
        <v>47637</v>
      </c>
      <c r="E1981" s="182" t="s">
        <v>948</v>
      </c>
      <c r="F1981" s="179">
        <v>2030</v>
      </c>
    </row>
    <row r="1982" spans="3:6" x14ac:dyDescent="0.3">
      <c r="C1982" s="180">
        <v>47638</v>
      </c>
      <c r="D1982" s="178">
        <f t="shared" si="30"/>
        <v>47638</v>
      </c>
      <c r="E1982" s="182" t="s">
        <v>948</v>
      </c>
      <c r="F1982" s="179">
        <v>2030</v>
      </c>
    </row>
    <row r="1983" spans="3:6" x14ac:dyDescent="0.3">
      <c r="C1983" s="180">
        <v>47639</v>
      </c>
      <c r="D1983" s="178">
        <f t="shared" si="30"/>
        <v>47639</v>
      </c>
      <c r="E1983" s="182" t="s">
        <v>948</v>
      </c>
      <c r="F1983" s="179">
        <v>2030</v>
      </c>
    </row>
    <row r="1984" spans="3:6" x14ac:dyDescent="0.3">
      <c r="C1984" s="180">
        <v>47640</v>
      </c>
      <c r="D1984" s="178">
        <f t="shared" si="30"/>
        <v>47640</v>
      </c>
      <c r="E1984" s="182" t="s">
        <v>948</v>
      </c>
      <c r="F1984" s="179">
        <v>2030</v>
      </c>
    </row>
    <row r="1985" spans="3:6" x14ac:dyDescent="0.3">
      <c r="C1985" s="180">
        <v>47641</v>
      </c>
      <c r="D1985" s="178">
        <f t="shared" si="30"/>
        <v>47641</v>
      </c>
      <c r="E1985" s="182" t="s">
        <v>948</v>
      </c>
      <c r="F1985" s="179">
        <v>2030</v>
      </c>
    </row>
    <row r="1986" spans="3:6" x14ac:dyDescent="0.3">
      <c r="C1986" s="180">
        <v>47642</v>
      </c>
      <c r="D1986" s="178">
        <f t="shared" si="30"/>
        <v>47642</v>
      </c>
      <c r="E1986" s="182" t="s">
        <v>948</v>
      </c>
      <c r="F1986" s="179">
        <v>2030</v>
      </c>
    </row>
    <row r="1987" spans="3:6" x14ac:dyDescent="0.3">
      <c r="C1987" s="180">
        <v>47643</v>
      </c>
      <c r="D1987" s="178">
        <f t="shared" ref="D1987:D2050" si="31">C1987</f>
        <v>47643</v>
      </c>
      <c r="E1987" s="182" t="s">
        <v>948</v>
      </c>
      <c r="F1987" s="179">
        <v>2030</v>
      </c>
    </row>
    <row r="1988" spans="3:6" x14ac:dyDescent="0.3">
      <c r="C1988" s="180">
        <v>47644</v>
      </c>
      <c r="D1988" s="178">
        <f t="shared" si="31"/>
        <v>47644</v>
      </c>
      <c r="E1988" s="182" t="s">
        <v>948</v>
      </c>
      <c r="F1988" s="179">
        <v>2030</v>
      </c>
    </row>
    <row r="1989" spans="3:6" x14ac:dyDescent="0.3">
      <c r="C1989" s="180">
        <v>47645</v>
      </c>
      <c r="D1989" s="178">
        <f t="shared" si="31"/>
        <v>47645</v>
      </c>
      <c r="E1989" s="182" t="s">
        <v>948</v>
      </c>
      <c r="F1989" s="179">
        <v>2030</v>
      </c>
    </row>
    <row r="1990" spans="3:6" x14ac:dyDescent="0.3">
      <c r="C1990" s="180">
        <v>47646</v>
      </c>
      <c r="D1990" s="178">
        <f t="shared" si="31"/>
        <v>47646</v>
      </c>
      <c r="E1990" s="182" t="s">
        <v>948</v>
      </c>
      <c r="F1990" s="179">
        <v>2030</v>
      </c>
    </row>
    <row r="1991" spans="3:6" x14ac:dyDescent="0.3">
      <c r="C1991" s="180">
        <v>47647</v>
      </c>
      <c r="D1991" s="178">
        <f t="shared" si="31"/>
        <v>47647</v>
      </c>
      <c r="E1991" s="182" t="s">
        <v>948</v>
      </c>
      <c r="F1991" s="179">
        <v>2030</v>
      </c>
    </row>
    <row r="1992" spans="3:6" x14ac:dyDescent="0.3">
      <c r="C1992" s="180">
        <v>47648</v>
      </c>
      <c r="D1992" s="178">
        <f t="shared" si="31"/>
        <v>47648</v>
      </c>
      <c r="E1992" s="182" t="s">
        <v>948</v>
      </c>
      <c r="F1992" s="179">
        <v>2030</v>
      </c>
    </row>
    <row r="1993" spans="3:6" x14ac:dyDescent="0.3">
      <c r="C1993" s="180">
        <v>47649</v>
      </c>
      <c r="D1993" s="178">
        <f t="shared" si="31"/>
        <v>47649</v>
      </c>
      <c r="E1993" s="182" t="s">
        <v>948</v>
      </c>
      <c r="F1993" s="179">
        <v>2030</v>
      </c>
    </row>
    <row r="1994" spans="3:6" x14ac:dyDescent="0.3">
      <c r="C1994" s="180">
        <v>47650</v>
      </c>
      <c r="D1994" s="178">
        <f t="shared" si="31"/>
        <v>47650</v>
      </c>
      <c r="E1994" s="182" t="s">
        <v>948</v>
      </c>
      <c r="F1994" s="179">
        <v>2030</v>
      </c>
    </row>
    <row r="1995" spans="3:6" x14ac:dyDescent="0.3">
      <c r="C1995" s="180">
        <v>47651</v>
      </c>
      <c r="D1995" s="178">
        <f t="shared" si="31"/>
        <v>47651</v>
      </c>
      <c r="E1995" s="182" t="s">
        <v>948</v>
      </c>
      <c r="F1995" s="179">
        <v>2030</v>
      </c>
    </row>
    <row r="1996" spans="3:6" x14ac:dyDescent="0.3">
      <c r="C1996" s="180">
        <v>47652</v>
      </c>
      <c r="D1996" s="178">
        <f t="shared" si="31"/>
        <v>47652</v>
      </c>
      <c r="E1996" s="182" t="s">
        <v>948</v>
      </c>
      <c r="F1996" s="179">
        <v>2030</v>
      </c>
    </row>
    <row r="1997" spans="3:6" x14ac:dyDescent="0.3">
      <c r="C1997" s="180">
        <v>47653</v>
      </c>
      <c r="D1997" s="178">
        <f t="shared" si="31"/>
        <v>47653</v>
      </c>
      <c r="E1997" s="182" t="s">
        <v>948</v>
      </c>
      <c r="F1997" s="179">
        <v>2030</v>
      </c>
    </row>
    <row r="1998" spans="3:6" x14ac:dyDescent="0.3">
      <c r="C1998" s="180">
        <v>47654</v>
      </c>
      <c r="D1998" s="178">
        <f t="shared" si="31"/>
        <v>47654</v>
      </c>
      <c r="E1998" s="182" t="s">
        <v>948</v>
      </c>
      <c r="F1998" s="179">
        <v>2030</v>
      </c>
    </row>
    <row r="1999" spans="3:6" x14ac:dyDescent="0.3">
      <c r="C1999" s="180">
        <v>47655</v>
      </c>
      <c r="D1999" s="178">
        <f t="shared" si="31"/>
        <v>47655</v>
      </c>
      <c r="E1999" s="182" t="s">
        <v>948</v>
      </c>
      <c r="F1999" s="179">
        <v>2030</v>
      </c>
    </row>
    <row r="2000" spans="3:6" x14ac:dyDescent="0.3">
      <c r="C2000" s="180">
        <v>47656</v>
      </c>
      <c r="D2000" s="178">
        <f t="shared" si="31"/>
        <v>47656</v>
      </c>
      <c r="E2000" s="182" t="s">
        <v>948</v>
      </c>
      <c r="F2000" s="179">
        <v>2030</v>
      </c>
    </row>
    <row r="2001" spans="3:6" x14ac:dyDescent="0.3">
      <c r="C2001" s="180">
        <v>47657</v>
      </c>
      <c r="D2001" s="178">
        <f t="shared" si="31"/>
        <v>47657</v>
      </c>
      <c r="E2001" s="182" t="s">
        <v>948</v>
      </c>
      <c r="F2001" s="179">
        <v>2030</v>
      </c>
    </row>
    <row r="2002" spans="3:6" x14ac:dyDescent="0.3">
      <c r="C2002" s="180">
        <v>47658</v>
      </c>
      <c r="D2002" s="178">
        <f t="shared" si="31"/>
        <v>47658</v>
      </c>
      <c r="E2002" s="182" t="s">
        <v>948</v>
      </c>
      <c r="F2002" s="179">
        <v>2030</v>
      </c>
    </row>
    <row r="2003" spans="3:6" x14ac:dyDescent="0.3">
      <c r="C2003" s="180">
        <v>47659</v>
      </c>
      <c r="D2003" s="178">
        <f t="shared" si="31"/>
        <v>47659</v>
      </c>
      <c r="E2003" s="182" t="s">
        <v>948</v>
      </c>
      <c r="F2003" s="179">
        <v>2030</v>
      </c>
    </row>
    <row r="2004" spans="3:6" x14ac:dyDescent="0.3">
      <c r="C2004" s="180">
        <v>47660</v>
      </c>
      <c r="D2004" s="178">
        <f t="shared" si="31"/>
        <v>47660</v>
      </c>
      <c r="E2004" s="182" t="s">
        <v>948</v>
      </c>
      <c r="F2004" s="179">
        <v>2030</v>
      </c>
    </row>
    <row r="2005" spans="3:6" x14ac:dyDescent="0.3">
      <c r="C2005" s="180">
        <v>47661</v>
      </c>
      <c r="D2005" s="178">
        <f t="shared" si="31"/>
        <v>47661</v>
      </c>
      <c r="E2005" s="182" t="s">
        <v>948</v>
      </c>
      <c r="F2005" s="179">
        <v>2030</v>
      </c>
    </row>
    <row r="2006" spans="3:6" x14ac:dyDescent="0.3">
      <c r="C2006" s="180">
        <v>47662</v>
      </c>
      <c r="D2006" s="178">
        <f t="shared" si="31"/>
        <v>47662</v>
      </c>
      <c r="E2006" s="182" t="s">
        <v>948</v>
      </c>
      <c r="F2006" s="179">
        <v>2030</v>
      </c>
    </row>
    <row r="2007" spans="3:6" x14ac:dyDescent="0.3">
      <c r="C2007" s="180">
        <v>47663</v>
      </c>
      <c r="D2007" s="178">
        <f t="shared" si="31"/>
        <v>47663</v>
      </c>
      <c r="E2007" s="182" t="s">
        <v>948</v>
      </c>
      <c r="F2007" s="179">
        <v>2030</v>
      </c>
    </row>
    <row r="2008" spans="3:6" x14ac:dyDescent="0.3">
      <c r="C2008" s="180">
        <v>47664</v>
      </c>
      <c r="D2008" s="178">
        <f t="shared" si="31"/>
        <v>47664</v>
      </c>
      <c r="E2008" s="182" t="s">
        <v>948</v>
      </c>
      <c r="F2008" s="179">
        <v>2030</v>
      </c>
    </row>
    <row r="2009" spans="3:6" x14ac:dyDescent="0.3">
      <c r="C2009" s="180">
        <v>47665</v>
      </c>
      <c r="D2009" s="178">
        <f t="shared" si="31"/>
        <v>47665</v>
      </c>
      <c r="E2009" s="182" t="s">
        <v>949</v>
      </c>
      <c r="F2009" s="179">
        <v>2030</v>
      </c>
    </row>
    <row r="2010" spans="3:6" x14ac:dyDescent="0.3">
      <c r="C2010" s="180">
        <v>47666</v>
      </c>
      <c r="D2010" s="178">
        <f t="shared" si="31"/>
        <v>47666</v>
      </c>
      <c r="E2010" s="182" t="s">
        <v>949</v>
      </c>
      <c r="F2010" s="179">
        <v>2030</v>
      </c>
    </row>
    <row r="2011" spans="3:6" x14ac:dyDescent="0.3">
      <c r="C2011" s="180">
        <v>47667</v>
      </c>
      <c r="D2011" s="178">
        <f t="shared" si="31"/>
        <v>47667</v>
      </c>
      <c r="E2011" s="182" t="s">
        <v>949</v>
      </c>
      <c r="F2011" s="179">
        <v>2030</v>
      </c>
    </row>
    <row r="2012" spans="3:6" x14ac:dyDescent="0.3">
      <c r="C2012" s="180">
        <v>47668</v>
      </c>
      <c r="D2012" s="178">
        <f t="shared" si="31"/>
        <v>47668</v>
      </c>
      <c r="E2012" s="182" t="s">
        <v>949</v>
      </c>
      <c r="F2012" s="179">
        <v>2030</v>
      </c>
    </row>
    <row r="2013" spans="3:6" x14ac:dyDescent="0.3">
      <c r="C2013" s="180">
        <v>47669</v>
      </c>
      <c r="D2013" s="178">
        <f t="shared" si="31"/>
        <v>47669</v>
      </c>
      <c r="E2013" s="182" t="s">
        <v>949</v>
      </c>
      <c r="F2013" s="179">
        <v>2030</v>
      </c>
    </row>
    <row r="2014" spans="3:6" x14ac:dyDescent="0.3">
      <c r="C2014" s="180">
        <v>47670</v>
      </c>
      <c r="D2014" s="178">
        <f t="shared" si="31"/>
        <v>47670</v>
      </c>
      <c r="E2014" s="182" t="s">
        <v>949</v>
      </c>
      <c r="F2014" s="179">
        <v>2030</v>
      </c>
    </row>
    <row r="2015" spans="3:6" x14ac:dyDescent="0.3">
      <c r="C2015" s="180">
        <v>47671</v>
      </c>
      <c r="D2015" s="178">
        <f t="shared" si="31"/>
        <v>47671</v>
      </c>
      <c r="E2015" s="182" t="s">
        <v>949</v>
      </c>
      <c r="F2015" s="179">
        <v>2030</v>
      </c>
    </row>
    <row r="2016" spans="3:6" x14ac:dyDescent="0.3">
      <c r="C2016" s="180">
        <v>47672</v>
      </c>
      <c r="D2016" s="178">
        <f t="shared" si="31"/>
        <v>47672</v>
      </c>
      <c r="E2016" s="182" t="s">
        <v>949</v>
      </c>
      <c r="F2016" s="179">
        <v>2030</v>
      </c>
    </row>
    <row r="2017" spans="3:6" x14ac:dyDescent="0.3">
      <c r="C2017" s="180">
        <v>47673</v>
      </c>
      <c r="D2017" s="178">
        <f t="shared" si="31"/>
        <v>47673</v>
      </c>
      <c r="E2017" s="182" t="s">
        <v>949</v>
      </c>
      <c r="F2017" s="179">
        <v>2030</v>
      </c>
    </row>
    <row r="2018" spans="3:6" x14ac:dyDescent="0.3">
      <c r="C2018" s="180">
        <v>47674</v>
      </c>
      <c r="D2018" s="178">
        <f t="shared" si="31"/>
        <v>47674</v>
      </c>
      <c r="E2018" s="182" t="s">
        <v>949</v>
      </c>
      <c r="F2018" s="179">
        <v>2030</v>
      </c>
    </row>
    <row r="2019" spans="3:6" x14ac:dyDescent="0.3">
      <c r="C2019" s="180">
        <v>47675</v>
      </c>
      <c r="D2019" s="178">
        <f t="shared" si="31"/>
        <v>47675</v>
      </c>
      <c r="E2019" s="182" t="s">
        <v>949</v>
      </c>
      <c r="F2019" s="179">
        <v>2030</v>
      </c>
    </row>
    <row r="2020" spans="3:6" x14ac:dyDescent="0.3">
      <c r="C2020" s="180">
        <v>47676</v>
      </c>
      <c r="D2020" s="178">
        <f t="shared" si="31"/>
        <v>47676</v>
      </c>
      <c r="E2020" s="182" t="s">
        <v>949</v>
      </c>
      <c r="F2020" s="179">
        <v>2030</v>
      </c>
    </row>
    <row r="2021" spans="3:6" x14ac:dyDescent="0.3">
      <c r="C2021" s="180">
        <v>47677</v>
      </c>
      <c r="D2021" s="178">
        <f t="shared" si="31"/>
        <v>47677</v>
      </c>
      <c r="E2021" s="182" t="s">
        <v>949</v>
      </c>
      <c r="F2021" s="179">
        <v>2030</v>
      </c>
    </row>
    <row r="2022" spans="3:6" x14ac:dyDescent="0.3">
      <c r="C2022" s="180">
        <v>47678</v>
      </c>
      <c r="D2022" s="178">
        <f t="shared" si="31"/>
        <v>47678</v>
      </c>
      <c r="E2022" s="182" t="s">
        <v>949</v>
      </c>
      <c r="F2022" s="179">
        <v>2030</v>
      </c>
    </row>
    <row r="2023" spans="3:6" x14ac:dyDescent="0.3">
      <c r="C2023" s="180">
        <v>47679</v>
      </c>
      <c r="D2023" s="178">
        <f t="shared" si="31"/>
        <v>47679</v>
      </c>
      <c r="E2023" s="182" t="s">
        <v>949</v>
      </c>
      <c r="F2023" s="179">
        <v>2030</v>
      </c>
    </row>
    <row r="2024" spans="3:6" x14ac:dyDescent="0.3">
      <c r="C2024" s="180">
        <v>47680</v>
      </c>
      <c r="D2024" s="178">
        <f t="shared" si="31"/>
        <v>47680</v>
      </c>
      <c r="E2024" s="182" t="s">
        <v>949</v>
      </c>
      <c r="F2024" s="179">
        <v>2030</v>
      </c>
    </row>
    <row r="2025" spans="3:6" x14ac:dyDescent="0.3">
      <c r="C2025" s="180">
        <v>47681</v>
      </c>
      <c r="D2025" s="178">
        <f t="shared" si="31"/>
        <v>47681</v>
      </c>
      <c r="E2025" s="182" t="s">
        <v>949</v>
      </c>
      <c r="F2025" s="179">
        <v>2030</v>
      </c>
    </row>
    <row r="2026" spans="3:6" x14ac:dyDescent="0.3">
      <c r="C2026" s="180">
        <v>47682</v>
      </c>
      <c r="D2026" s="178">
        <f t="shared" si="31"/>
        <v>47682</v>
      </c>
      <c r="E2026" s="182" t="s">
        <v>949</v>
      </c>
      <c r="F2026" s="179">
        <v>2030</v>
      </c>
    </row>
    <row r="2027" spans="3:6" x14ac:dyDescent="0.3">
      <c r="C2027" s="180">
        <v>47683</v>
      </c>
      <c r="D2027" s="178">
        <f t="shared" si="31"/>
        <v>47683</v>
      </c>
      <c r="E2027" s="182" t="s">
        <v>949</v>
      </c>
      <c r="F2027" s="179">
        <v>2030</v>
      </c>
    </row>
    <row r="2028" spans="3:6" x14ac:dyDescent="0.3">
      <c r="C2028" s="180">
        <v>47684</v>
      </c>
      <c r="D2028" s="178">
        <f t="shared" si="31"/>
        <v>47684</v>
      </c>
      <c r="E2028" s="182" t="s">
        <v>949</v>
      </c>
      <c r="F2028" s="179">
        <v>2030</v>
      </c>
    </row>
    <row r="2029" spans="3:6" x14ac:dyDescent="0.3">
      <c r="C2029" s="180">
        <v>47685</v>
      </c>
      <c r="D2029" s="178">
        <f t="shared" si="31"/>
        <v>47685</v>
      </c>
      <c r="E2029" s="182" t="s">
        <v>949</v>
      </c>
      <c r="F2029" s="179">
        <v>2030</v>
      </c>
    </row>
    <row r="2030" spans="3:6" x14ac:dyDescent="0.3">
      <c r="C2030" s="180">
        <v>47686</v>
      </c>
      <c r="D2030" s="178">
        <f t="shared" si="31"/>
        <v>47686</v>
      </c>
      <c r="E2030" s="182" t="s">
        <v>949</v>
      </c>
      <c r="F2030" s="179">
        <v>2030</v>
      </c>
    </row>
    <row r="2031" spans="3:6" x14ac:dyDescent="0.3">
      <c r="C2031" s="180">
        <v>47687</v>
      </c>
      <c r="D2031" s="178">
        <f t="shared" si="31"/>
        <v>47687</v>
      </c>
      <c r="E2031" s="182" t="s">
        <v>949</v>
      </c>
      <c r="F2031" s="179">
        <v>2030</v>
      </c>
    </row>
    <row r="2032" spans="3:6" x14ac:dyDescent="0.3">
      <c r="C2032" s="180">
        <v>47688</v>
      </c>
      <c r="D2032" s="178">
        <f t="shared" si="31"/>
        <v>47688</v>
      </c>
      <c r="E2032" s="182" t="s">
        <v>949</v>
      </c>
      <c r="F2032" s="179">
        <v>2030</v>
      </c>
    </row>
    <row r="2033" spans="3:6" x14ac:dyDescent="0.3">
      <c r="C2033" s="180">
        <v>47689</v>
      </c>
      <c r="D2033" s="178">
        <f t="shared" si="31"/>
        <v>47689</v>
      </c>
      <c r="E2033" s="182" t="s">
        <v>949</v>
      </c>
      <c r="F2033" s="179">
        <v>2030</v>
      </c>
    </row>
    <row r="2034" spans="3:6" x14ac:dyDescent="0.3">
      <c r="C2034" s="180">
        <v>47690</v>
      </c>
      <c r="D2034" s="178">
        <f t="shared" si="31"/>
        <v>47690</v>
      </c>
      <c r="E2034" s="182" t="s">
        <v>949</v>
      </c>
      <c r="F2034" s="179">
        <v>2030</v>
      </c>
    </row>
    <row r="2035" spans="3:6" x14ac:dyDescent="0.3">
      <c r="C2035" s="180">
        <v>47691</v>
      </c>
      <c r="D2035" s="178">
        <f t="shared" si="31"/>
        <v>47691</v>
      </c>
      <c r="E2035" s="182" t="s">
        <v>949</v>
      </c>
      <c r="F2035" s="179">
        <v>2030</v>
      </c>
    </row>
    <row r="2036" spans="3:6" x14ac:dyDescent="0.3">
      <c r="C2036" s="180">
        <v>47692</v>
      </c>
      <c r="D2036" s="178">
        <f t="shared" si="31"/>
        <v>47692</v>
      </c>
      <c r="E2036" s="182" t="s">
        <v>949</v>
      </c>
      <c r="F2036" s="179">
        <v>2030</v>
      </c>
    </row>
    <row r="2037" spans="3:6" x14ac:dyDescent="0.3">
      <c r="C2037" s="180">
        <v>47693</v>
      </c>
      <c r="D2037" s="178">
        <f t="shared" si="31"/>
        <v>47693</v>
      </c>
      <c r="E2037" s="182" t="s">
        <v>949</v>
      </c>
      <c r="F2037" s="179">
        <v>2030</v>
      </c>
    </row>
    <row r="2038" spans="3:6" x14ac:dyDescent="0.3">
      <c r="C2038" s="180">
        <v>47694</v>
      </c>
      <c r="D2038" s="178">
        <f t="shared" si="31"/>
        <v>47694</v>
      </c>
      <c r="E2038" s="182" t="s">
        <v>949</v>
      </c>
      <c r="F2038" s="179">
        <v>2030</v>
      </c>
    </row>
    <row r="2039" spans="3:6" x14ac:dyDescent="0.3">
      <c r="C2039" s="180">
        <v>47695</v>
      </c>
      <c r="D2039" s="178">
        <f t="shared" si="31"/>
        <v>47695</v>
      </c>
      <c r="E2039" s="182" t="s">
        <v>949</v>
      </c>
      <c r="F2039" s="179">
        <v>2030</v>
      </c>
    </row>
    <row r="2040" spans="3:6" x14ac:dyDescent="0.3">
      <c r="C2040" s="180">
        <v>47696</v>
      </c>
      <c r="D2040" s="178">
        <f t="shared" si="31"/>
        <v>47696</v>
      </c>
      <c r="E2040" s="182" t="s">
        <v>950</v>
      </c>
      <c r="F2040" s="179">
        <v>2030</v>
      </c>
    </row>
    <row r="2041" spans="3:6" x14ac:dyDescent="0.3">
      <c r="C2041" s="180">
        <v>47697</v>
      </c>
      <c r="D2041" s="178">
        <f t="shared" si="31"/>
        <v>47697</v>
      </c>
      <c r="E2041" s="182" t="s">
        <v>950</v>
      </c>
      <c r="F2041" s="179">
        <v>2030</v>
      </c>
    </row>
    <row r="2042" spans="3:6" x14ac:dyDescent="0.3">
      <c r="C2042" s="180">
        <v>47698</v>
      </c>
      <c r="D2042" s="178">
        <f t="shared" si="31"/>
        <v>47698</v>
      </c>
      <c r="E2042" s="182" t="s">
        <v>950</v>
      </c>
      <c r="F2042" s="179">
        <v>2030</v>
      </c>
    </row>
    <row r="2043" spans="3:6" x14ac:dyDescent="0.3">
      <c r="C2043" s="180">
        <v>47699</v>
      </c>
      <c r="D2043" s="178">
        <f t="shared" si="31"/>
        <v>47699</v>
      </c>
      <c r="E2043" s="182" t="s">
        <v>950</v>
      </c>
      <c r="F2043" s="179">
        <v>2030</v>
      </c>
    </row>
    <row r="2044" spans="3:6" x14ac:dyDescent="0.3">
      <c r="C2044" s="180">
        <v>47700</v>
      </c>
      <c r="D2044" s="178">
        <f t="shared" si="31"/>
        <v>47700</v>
      </c>
      <c r="E2044" s="182" t="s">
        <v>950</v>
      </c>
      <c r="F2044" s="179">
        <v>2030</v>
      </c>
    </row>
    <row r="2045" spans="3:6" x14ac:dyDescent="0.3">
      <c r="C2045" s="180">
        <v>47701</v>
      </c>
      <c r="D2045" s="178">
        <f t="shared" si="31"/>
        <v>47701</v>
      </c>
      <c r="E2045" s="182" t="s">
        <v>950</v>
      </c>
      <c r="F2045" s="179">
        <v>2030</v>
      </c>
    </row>
    <row r="2046" spans="3:6" x14ac:dyDescent="0.3">
      <c r="C2046" s="180">
        <v>47702</v>
      </c>
      <c r="D2046" s="178">
        <f t="shared" si="31"/>
        <v>47702</v>
      </c>
      <c r="E2046" s="182" t="s">
        <v>950</v>
      </c>
      <c r="F2046" s="179">
        <v>2030</v>
      </c>
    </row>
    <row r="2047" spans="3:6" x14ac:dyDescent="0.3">
      <c r="C2047" s="180">
        <v>47703</v>
      </c>
      <c r="D2047" s="178">
        <f t="shared" si="31"/>
        <v>47703</v>
      </c>
      <c r="E2047" s="182" t="s">
        <v>950</v>
      </c>
      <c r="F2047" s="179">
        <v>2030</v>
      </c>
    </row>
    <row r="2048" spans="3:6" x14ac:dyDescent="0.3">
      <c r="C2048" s="180">
        <v>47704</v>
      </c>
      <c r="D2048" s="178">
        <f t="shared" si="31"/>
        <v>47704</v>
      </c>
      <c r="E2048" s="182" t="s">
        <v>950</v>
      </c>
      <c r="F2048" s="179">
        <v>2030</v>
      </c>
    </row>
    <row r="2049" spans="3:6" x14ac:dyDescent="0.3">
      <c r="C2049" s="180">
        <v>47705</v>
      </c>
      <c r="D2049" s="178">
        <f t="shared" si="31"/>
        <v>47705</v>
      </c>
      <c r="E2049" s="182" t="s">
        <v>950</v>
      </c>
      <c r="F2049" s="179">
        <v>2030</v>
      </c>
    </row>
    <row r="2050" spans="3:6" x14ac:dyDescent="0.3">
      <c r="C2050" s="180">
        <v>47706</v>
      </c>
      <c r="D2050" s="178">
        <f t="shared" si="31"/>
        <v>47706</v>
      </c>
      <c r="E2050" s="182" t="s">
        <v>950</v>
      </c>
      <c r="F2050" s="179">
        <v>2030</v>
      </c>
    </row>
    <row r="2051" spans="3:6" x14ac:dyDescent="0.3">
      <c r="C2051" s="180">
        <v>47707</v>
      </c>
      <c r="D2051" s="178">
        <f t="shared" ref="D2051:D2114" si="32">C2051</f>
        <v>47707</v>
      </c>
      <c r="E2051" s="182" t="s">
        <v>950</v>
      </c>
      <c r="F2051" s="179">
        <v>2030</v>
      </c>
    </row>
    <row r="2052" spans="3:6" x14ac:dyDescent="0.3">
      <c r="C2052" s="180">
        <v>47708</v>
      </c>
      <c r="D2052" s="178">
        <f t="shared" si="32"/>
        <v>47708</v>
      </c>
      <c r="E2052" s="182" t="s">
        <v>950</v>
      </c>
      <c r="F2052" s="179">
        <v>2030</v>
      </c>
    </row>
    <row r="2053" spans="3:6" x14ac:dyDescent="0.3">
      <c r="C2053" s="180">
        <v>47709</v>
      </c>
      <c r="D2053" s="178">
        <f t="shared" si="32"/>
        <v>47709</v>
      </c>
      <c r="E2053" s="182" t="s">
        <v>950</v>
      </c>
      <c r="F2053" s="179">
        <v>2030</v>
      </c>
    </row>
    <row r="2054" spans="3:6" x14ac:dyDescent="0.3">
      <c r="C2054" s="180">
        <v>47710</v>
      </c>
      <c r="D2054" s="178">
        <f t="shared" si="32"/>
        <v>47710</v>
      </c>
      <c r="E2054" s="182" t="s">
        <v>950</v>
      </c>
      <c r="F2054" s="179">
        <v>2030</v>
      </c>
    </row>
    <row r="2055" spans="3:6" x14ac:dyDescent="0.3">
      <c r="C2055" s="180">
        <v>47711</v>
      </c>
      <c r="D2055" s="178">
        <f t="shared" si="32"/>
        <v>47711</v>
      </c>
      <c r="E2055" s="182" t="s">
        <v>950</v>
      </c>
      <c r="F2055" s="179">
        <v>2030</v>
      </c>
    </row>
    <row r="2056" spans="3:6" x14ac:dyDescent="0.3">
      <c r="C2056" s="180">
        <v>47712</v>
      </c>
      <c r="D2056" s="178">
        <f t="shared" si="32"/>
        <v>47712</v>
      </c>
      <c r="E2056" s="182" t="s">
        <v>950</v>
      </c>
      <c r="F2056" s="179">
        <v>2030</v>
      </c>
    </row>
    <row r="2057" spans="3:6" x14ac:dyDescent="0.3">
      <c r="C2057" s="180">
        <v>47713</v>
      </c>
      <c r="D2057" s="178">
        <f t="shared" si="32"/>
        <v>47713</v>
      </c>
      <c r="E2057" s="182" t="s">
        <v>950</v>
      </c>
      <c r="F2057" s="179">
        <v>2030</v>
      </c>
    </row>
    <row r="2058" spans="3:6" x14ac:dyDescent="0.3">
      <c r="C2058" s="180">
        <v>47714</v>
      </c>
      <c r="D2058" s="178">
        <f t="shared" si="32"/>
        <v>47714</v>
      </c>
      <c r="E2058" s="182" t="s">
        <v>950</v>
      </c>
      <c r="F2058" s="179">
        <v>2030</v>
      </c>
    </row>
    <row r="2059" spans="3:6" x14ac:dyDescent="0.3">
      <c r="C2059" s="180">
        <v>47715</v>
      </c>
      <c r="D2059" s="178">
        <f t="shared" si="32"/>
        <v>47715</v>
      </c>
      <c r="E2059" s="182" t="s">
        <v>950</v>
      </c>
      <c r="F2059" s="179">
        <v>2030</v>
      </c>
    </row>
    <row r="2060" spans="3:6" x14ac:dyDescent="0.3">
      <c r="C2060" s="180">
        <v>47716</v>
      </c>
      <c r="D2060" s="178">
        <f t="shared" si="32"/>
        <v>47716</v>
      </c>
      <c r="E2060" s="182" t="s">
        <v>950</v>
      </c>
      <c r="F2060" s="179">
        <v>2030</v>
      </c>
    </row>
    <row r="2061" spans="3:6" x14ac:dyDescent="0.3">
      <c r="C2061" s="180">
        <v>47717</v>
      </c>
      <c r="D2061" s="178">
        <f t="shared" si="32"/>
        <v>47717</v>
      </c>
      <c r="E2061" s="182" t="s">
        <v>950</v>
      </c>
      <c r="F2061" s="179">
        <v>2030</v>
      </c>
    </row>
    <row r="2062" spans="3:6" x14ac:dyDescent="0.3">
      <c r="C2062" s="180">
        <v>47718</v>
      </c>
      <c r="D2062" s="178">
        <f t="shared" si="32"/>
        <v>47718</v>
      </c>
      <c r="E2062" s="182" t="s">
        <v>950</v>
      </c>
      <c r="F2062" s="179">
        <v>2030</v>
      </c>
    </row>
    <row r="2063" spans="3:6" x14ac:dyDescent="0.3">
      <c r="C2063" s="180">
        <v>47719</v>
      </c>
      <c r="D2063" s="178">
        <f t="shared" si="32"/>
        <v>47719</v>
      </c>
      <c r="E2063" s="182" t="s">
        <v>950</v>
      </c>
      <c r="F2063" s="179">
        <v>2030</v>
      </c>
    </row>
    <row r="2064" spans="3:6" x14ac:dyDescent="0.3">
      <c r="C2064" s="180">
        <v>47720</v>
      </c>
      <c r="D2064" s="178">
        <f t="shared" si="32"/>
        <v>47720</v>
      </c>
      <c r="E2064" s="182" t="s">
        <v>950</v>
      </c>
      <c r="F2064" s="179">
        <v>2030</v>
      </c>
    </row>
    <row r="2065" spans="3:6" x14ac:dyDescent="0.3">
      <c r="C2065" s="180">
        <v>47721</v>
      </c>
      <c r="D2065" s="178">
        <f t="shared" si="32"/>
        <v>47721</v>
      </c>
      <c r="E2065" s="182" t="s">
        <v>950</v>
      </c>
      <c r="F2065" s="179">
        <v>2030</v>
      </c>
    </row>
    <row r="2066" spans="3:6" x14ac:dyDescent="0.3">
      <c r="C2066" s="180">
        <v>47722</v>
      </c>
      <c r="D2066" s="178">
        <f t="shared" si="32"/>
        <v>47722</v>
      </c>
      <c r="E2066" s="182" t="s">
        <v>950</v>
      </c>
      <c r="F2066" s="179">
        <v>2030</v>
      </c>
    </row>
    <row r="2067" spans="3:6" x14ac:dyDescent="0.3">
      <c r="C2067" s="180">
        <v>47723</v>
      </c>
      <c r="D2067" s="178">
        <f t="shared" si="32"/>
        <v>47723</v>
      </c>
      <c r="E2067" s="182" t="s">
        <v>950</v>
      </c>
      <c r="F2067" s="179">
        <v>2030</v>
      </c>
    </row>
    <row r="2068" spans="3:6" x14ac:dyDescent="0.3">
      <c r="C2068" s="180">
        <v>47724</v>
      </c>
      <c r="D2068" s="178">
        <f t="shared" si="32"/>
        <v>47724</v>
      </c>
      <c r="E2068" s="182" t="s">
        <v>950</v>
      </c>
      <c r="F2068" s="179">
        <v>2030</v>
      </c>
    </row>
    <row r="2069" spans="3:6" x14ac:dyDescent="0.3">
      <c r="C2069" s="180">
        <v>47725</v>
      </c>
      <c r="D2069" s="178">
        <f t="shared" si="32"/>
        <v>47725</v>
      </c>
      <c r="E2069" s="182" t="s">
        <v>950</v>
      </c>
      <c r="F2069" s="179">
        <v>2030</v>
      </c>
    </row>
    <row r="2070" spans="3:6" x14ac:dyDescent="0.3">
      <c r="C2070" s="180">
        <v>47726</v>
      </c>
      <c r="D2070" s="178">
        <f t="shared" si="32"/>
        <v>47726</v>
      </c>
      <c r="E2070" s="182" t="s">
        <v>950</v>
      </c>
      <c r="F2070" s="179">
        <v>2030</v>
      </c>
    </row>
    <row r="2071" spans="3:6" x14ac:dyDescent="0.3">
      <c r="C2071" s="180">
        <v>47727</v>
      </c>
      <c r="D2071" s="178">
        <f t="shared" si="32"/>
        <v>47727</v>
      </c>
      <c r="E2071" s="182" t="s">
        <v>951</v>
      </c>
      <c r="F2071" s="179">
        <v>2030</v>
      </c>
    </row>
    <row r="2072" spans="3:6" x14ac:dyDescent="0.3">
      <c r="C2072" s="180">
        <v>47728</v>
      </c>
      <c r="D2072" s="178">
        <f t="shared" si="32"/>
        <v>47728</v>
      </c>
      <c r="E2072" s="182" t="s">
        <v>951</v>
      </c>
      <c r="F2072" s="179">
        <v>2030</v>
      </c>
    </row>
    <row r="2073" spans="3:6" x14ac:dyDescent="0.3">
      <c r="C2073" s="180">
        <v>47729</v>
      </c>
      <c r="D2073" s="178">
        <f t="shared" si="32"/>
        <v>47729</v>
      </c>
      <c r="E2073" s="182" t="s">
        <v>951</v>
      </c>
      <c r="F2073" s="179">
        <v>2030</v>
      </c>
    </row>
    <row r="2074" spans="3:6" x14ac:dyDescent="0.3">
      <c r="C2074" s="180">
        <v>47730</v>
      </c>
      <c r="D2074" s="178">
        <f t="shared" si="32"/>
        <v>47730</v>
      </c>
      <c r="E2074" s="182" t="s">
        <v>951</v>
      </c>
      <c r="F2074" s="179">
        <v>2030</v>
      </c>
    </row>
    <row r="2075" spans="3:6" x14ac:dyDescent="0.3">
      <c r="C2075" s="180">
        <v>47731</v>
      </c>
      <c r="D2075" s="178">
        <f t="shared" si="32"/>
        <v>47731</v>
      </c>
      <c r="E2075" s="182" t="s">
        <v>951</v>
      </c>
      <c r="F2075" s="179">
        <v>2030</v>
      </c>
    </row>
    <row r="2076" spans="3:6" x14ac:dyDescent="0.3">
      <c r="C2076" s="180">
        <v>47732</v>
      </c>
      <c r="D2076" s="178">
        <f t="shared" si="32"/>
        <v>47732</v>
      </c>
      <c r="E2076" s="182" t="s">
        <v>951</v>
      </c>
      <c r="F2076" s="179">
        <v>2030</v>
      </c>
    </row>
    <row r="2077" spans="3:6" x14ac:dyDescent="0.3">
      <c r="C2077" s="180">
        <v>47733</v>
      </c>
      <c r="D2077" s="178">
        <f t="shared" si="32"/>
        <v>47733</v>
      </c>
      <c r="E2077" s="182" t="s">
        <v>951</v>
      </c>
      <c r="F2077" s="179">
        <v>2030</v>
      </c>
    </row>
    <row r="2078" spans="3:6" x14ac:dyDescent="0.3">
      <c r="C2078" s="180">
        <v>47734</v>
      </c>
      <c r="D2078" s="178">
        <f t="shared" si="32"/>
        <v>47734</v>
      </c>
      <c r="E2078" s="182" t="s">
        <v>951</v>
      </c>
      <c r="F2078" s="179">
        <v>2030</v>
      </c>
    </row>
    <row r="2079" spans="3:6" x14ac:dyDescent="0.3">
      <c r="C2079" s="180">
        <v>47735</v>
      </c>
      <c r="D2079" s="178">
        <f t="shared" si="32"/>
        <v>47735</v>
      </c>
      <c r="E2079" s="182" t="s">
        <v>951</v>
      </c>
      <c r="F2079" s="179">
        <v>2030</v>
      </c>
    </row>
    <row r="2080" spans="3:6" x14ac:dyDescent="0.3">
      <c r="C2080" s="180">
        <v>47736</v>
      </c>
      <c r="D2080" s="178">
        <f t="shared" si="32"/>
        <v>47736</v>
      </c>
      <c r="E2080" s="182" t="s">
        <v>951</v>
      </c>
      <c r="F2080" s="179">
        <v>2030</v>
      </c>
    </row>
    <row r="2081" spans="3:6" x14ac:dyDescent="0.3">
      <c r="C2081" s="180">
        <v>47737</v>
      </c>
      <c r="D2081" s="178">
        <f t="shared" si="32"/>
        <v>47737</v>
      </c>
      <c r="E2081" s="182" t="s">
        <v>951</v>
      </c>
      <c r="F2081" s="179">
        <v>2030</v>
      </c>
    </row>
    <row r="2082" spans="3:6" x14ac:dyDescent="0.3">
      <c r="C2082" s="180">
        <v>47738</v>
      </c>
      <c r="D2082" s="178">
        <f t="shared" si="32"/>
        <v>47738</v>
      </c>
      <c r="E2082" s="182" t="s">
        <v>951</v>
      </c>
      <c r="F2082" s="179">
        <v>2030</v>
      </c>
    </row>
    <row r="2083" spans="3:6" x14ac:dyDescent="0.3">
      <c r="C2083" s="180">
        <v>47739</v>
      </c>
      <c r="D2083" s="178">
        <f t="shared" si="32"/>
        <v>47739</v>
      </c>
      <c r="E2083" s="182" t="s">
        <v>951</v>
      </c>
      <c r="F2083" s="179">
        <v>2030</v>
      </c>
    </row>
    <row r="2084" spans="3:6" x14ac:dyDescent="0.3">
      <c r="C2084" s="180">
        <v>47740</v>
      </c>
      <c r="D2084" s="178">
        <f t="shared" si="32"/>
        <v>47740</v>
      </c>
      <c r="E2084" s="182" t="s">
        <v>951</v>
      </c>
      <c r="F2084" s="179">
        <v>2030</v>
      </c>
    </row>
    <row r="2085" spans="3:6" x14ac:dyDescent="0.3">
      <c r="C2085" s="180">
        <v>47741</v>
      </c>
      <c r="D2085" s="178">
        <f t="shared" si="32"/>
        <v>47741</v>
      </c>
      <c r="E2085" s="182" t="s">
        <v>951</v>
      </c>
      <c r="F2085" s="179">
        <v>2030</v>
      </c>
    </row>
    <row r="2086" spans="3:6" x14ac:dyDescent="0.3">
      <c r="C2086" s="180">
        <v>47742</v>
      </c>
      <c r="D2086" s="178">
        <f t="shared" si="32"/>
        <v>47742</v>
      </c>
      <c r="E2086" s="182" t="s">
        <v>951</v>
      </c>
      <c r="F2086" s="179">
        <v>2030</v>
      </c>
    </row>
    <row r="2087" spans="3:6" x14ac:dyDescent="0.3">
      <c r="C2087" s="180">
        <v>47743</v>
      </c>
      <c r="D2087" s="178">
        <f t="shared" si="32"/>
        <v>47743</v>
      </c>
      <c r="E2087" s="182" t="s">
        <v>951</v>
      </c>
      <c r="F2087" s="179">
        <v>2030</v>
      </c>
    </row>
    <row r="2088" spans="3:6" x14ac:dyDescent="0.3">
      <c r="C2088" s="180">
        <v>47744</v>
      </c>
      <c r="D2088" s="178">
        <f t="shared" si="32"/>
        <v>47744</v>
      </c>
      <c r="E2088" s="182" t="s">
        <v>951</v>
      </c>
      <c r="F2088" s="179">
        <v>2030</v>
      </c>
    </row>
    <row r="2089" spans="3:6" x14ac:dyDescent="0.3">
      <c r="C2089" s="180">
        <v>47745</v>
      </c>
      <c r="D2089" s="178">
        <f t="shared" si="32"/>
        <v>47745</v>
      </c>
      <c r="E2089" s="182" t="s">
        <v>951</v>
      </c>
      <c r="F2089" s="179">
        <v>2030</v>
      </c>
    </row>
    <row r="2090" spans="3:6" x14ac:dyDescent="0.3">
      <c r="C2090" s="180">
        <v>47746</v>
      </c>
      <c r="D2090" s="178">
        <f t="shared" si="32"/>
        <v>47746</v>
      </c>
      <c r="E2090" s="182" t="s">
        <v>951</v>
      </c>
      <c r="F2090" s="179">
        <v>2030</v>
      </c>
    </row>
    <row r="2091" spans="3:6" x14ac:dyDescent="0.3">
      <c r="C2091" s="180">
        <v>47747</v>
      </c>
      <c r="D2091" s="178">
        <f t="shared" si="32"/>
        <v>47747</v>
      </c>
      <c r="E2091" s="182" t="s">
        <v>951</v>
      </c>
      <c r="F2091" s="179">
        <v>2030</v>
      </c>
    </row>
    <row r="2092" spans="3:6" x14ac:dyDescent="0.3">
      <c r="C2092" s="180">
        <v>47748</v>
      </c>
      <c r="D2092" s="178">
        <f t="shared" si="32"/>
        <v>47748</v>
      </c>
      <c r="E2092" s="182" t="s">
        <v>951</v>
      </c>
      <c r="F2092" s="179">
        <v>2030</v>
      </c>
    </row>
    <row r="2093" spans="3:6" x14ac:dyDescent="0.3">
      <c r="C2093" s="180">
        <v>47749</v>
      </c>
      <c r="D2093" s="178">
        <f t="shared" si="32"/>
        <v>47749</v>
      </c>
      <c r="E2093" s="182" t="s">
        <v>951</v>
      </c>
      <c r="F2093" s="179">
        <v>2030</v>
      </c>
    </row>
    <row r="2094" spans="3:6" x14ac:dyDescent="0.3">
      <c r="C2094" s="180">
        <v>47750</v>
      </c>
      <c r="D2094" s="178">
        <f t="shared" si="32"/>
        <v>47750</v>
      </c>
      <c r="E2094" s="182" t="s">
        <v>951</v>
      </c>
      <c r="F2094" s="179">
        <v>2030</v>
      </c>
    </row>
    <row r="2095" spans="3:6" x14ac:dyDescent="0.3">
      <c r="C2095" s="180">
        <v>47751</v>
      </c>
      <c r="D2095" s="178">
        <f t="shared" si="32"/>
        <v>47751</v>
      </c>
      <c r="E2095" s="182" t="s">
        <v>951</v>
      </c>
      <c r="F2095" s="179">
        <v>2030</v>
      </c>
    </row>
    <row r="2096" spans="3:6" x14ac:dyDescent="0.3">
      <c r="C2096" s="180">
        <v>47752</v>
      </c>
      <c r="D2096" s="178">
        <f t="shared" si="32"/>
        <v>47752</v>
      </c>
      <c r="E2096" s="182" t="s">
        <v>951</v>
      </c>
      <c r="F2096" s="179">
        <v>2030</v>
      </c>
    </row>
    <row r="2097" spans="3:6" x14ac:dyDescent="0.3">
      <c r="C2097" s="180">
        <v>47753</v>
      </c>
      <c r="D2097" s="178">
        <f t="shared" si="32"/>
        <v>47753</v>
      </c>
      <c r="E2097" s="182" t="s">
        <v>951</v>
      </c>
      <c r="F2097" s="179">
        <v>2030</v>
      </c>
    </row>
    <row r="2098" spans="3:6" x14ac:dyDescent="0.3">
      <c r="C2098" s="180">
        <v>47754</v>
      </c>
      <c r="D2098" s="178">
        <f t="shared" si="32"/>
        <v>47754</v>
      </c>
      <c r="E2098" s="182" t="s">
        <v>951</v>
      </c>
      <c r="F2098" s="179">
        <v>2030</v>
      </c>
    </row>
    <row r="2099" spans="3:6" x14ac:dyDescent="0.3">
      <c r="C2099" s="180">
        <v>47755</v>
      </c>
      <c r="D2099" s="178">
        <f t="shared" si="32"/>
        <v>47755</v>
      </c>
      <c r="E2099" s="182" t="s">
        <v>951</v>
      </c>
      <c r="F2099" s="179">
        <v>2030</v>
      </c>
    </row>
    <row r="2100" spans="3:6" x14ac:dyDescent="0.3">
      <c r="C2100" s="180">
        <v>47756</v>
      </c>
      <c r="D2100" s="178">
        <f t="shared" si="32"/>
        <v>47756</v>
      </c>
      <c r="E2100" s="182" t="s">
        <v>951</v>
      </c>
      <c r="F2100" s="179">
        <v>2030</v>
      </c>
    </row>
    <row r="2101" spans="3:6" x14ac:dyDescent="0.3">
      <c r="C2101" s="180">
        <v>47757</v>
      </c>
      <c r="D2101" s="178">
        <f t="shared" si="32"/>
        <v>47757</v>
      </c>
      <c r="E2101" s="182" t="s">
        <v>952</v>
      </c>
      <c r="F2101" s="179">
        <v>2030</v>
      </c>
    </row>
    <row r="2102" spans="3:6" x14ac:dyDescent="0.3">
      <c r="C2102" s="180">
        <v>47758</v>
      </c>
      <c r="D2102" s="178">
        <f t="shared" si="32"/>
        <v>47758</v>
      </c>
      <c r="E2102" s="182" t="s">
        <v>952</v>
      </c>
      <c r="F2102" s="179">
        <v>2030</v>
      </c>
    </row>
    <row r="2103" spans="3:6" x14ac:dyDescent="0.3">
      <c r="C2103" s="180">
        <v>47759</v>
      </c>
      <c r="D2103" s="178">
        <f t="shared" si="32"/>
        <v>47759</v>
      </c>
      <c r="E2103" s="182" t="s">
        <v>952</v>
      </c>
      <c r="F2103" s="179">
        <v>2030</v>
      </c>
    </row>
    <row r="2104" spans="3:6" x14ac:dyDescent="0.3">
      <c r="C2104" s="180">
        <v>47760</v>
      </c>
      <c r="D2104" s="178">
        <f t="shared" si="32"/>
        <v>47760</v>
      </c>
      <c r="E2104" s="182" t="s">
        <v>952</v>
      </c>
      <c r="F2104" s="179">
        <v>2030</v>
      </c>
    </row>
    <row r="2105" spans="3:6" x14ac:dyDescent="0.3">
      <c r="C2105" s="180">
        <v>47761</v>
      </c>
      <c r="D2105" s="178">
        <f t="shared" si="32"/>
        <v>47761</v>
      </c>
      <c r="E2105" s="182" t="s">
        <v>952</v>
      </c>
      <c r="F2105" s="179">
        <v>2030</v>
      </c>
    </row>
    <row r="2106" spans="3:6" x14ac:dyDescent="0.3">
      <c r="C2106" s="180">
        <v>47762</v>
      </c>
      <c r="D2106" s="178">
        <f t="shared" si="32"/>
        <v>47762</v>
      </c>
      <c r="E2106" s="182" t="s">
        <v>952</v>
      </c>
      <c r="F2106" s="179">
        <v>2030</v>
      </c>
    </row>
    <row r="2107" spans="3:6" x14ac:dyDescent="0.3">
      <c r="C2107" s="180">
        <v>47763</v>
      </c>
      <c r="D2107" s="178">
        <f t="shared" si="32"/>
        <v>47763</v>
      </c>
      <c r="E2107" s="182" t="s">
        <v>952</v>
      </c>
      <c r="F2107" s="179">
        <v>2030</v>
      </c>
    </row>
    <row r="2108" spans="3:6" x14ac:dyDescent="0.3">
      <c r="C2108" s="180">
        <v>47764</v>
      </c>
      <c r="D2108" s="178">
        <f t="shared" si="32"/>
        <v>47764</v>
      </c>
      <c r="E2108" s="182" t="s">
        <v>952</v>
      </c>
      <c r="F2108" s="179">
        <v>2030</v>
      </c>
    </row>
    <row r="2109" spans="3:6" x14ac:dyDescent="0.3">
      <c r="C2109" s="180">
        <v>47765</v>
      </c>
      <c r="D2109" s="178">
        <f t="shared" si="32"/>
        <v>47765</v>
      </c>
      <c r="E2109" s="182" t="s">
        <v>952</v>
      </c>
      <c r="F2109" s="179">
        <v>2030</v>
      </c>
    </row>
    <row r="2110" spans="3:6" x14ac:dyDescent="0.3">
      <c r="C2110" s="180">
        <v>47766</v>
      </c>
      <c r="D2110" s="178">
        <f t="shared" si="32"/>
        <v>47766</v>
      </c>
      <c r="E2110" s="182" t="s">
        <v>952</v>
      </c>
      <c r="F2110" s="179">
        <v>2030</v>
      </c>
    </row>
    <row r="2111" spans="3:6" x14ac:dyDescent="0.3">
      <c r="C2111" s="180">
        <v>47767</v>
      </c>
      <c r="D2111" s="178">
        <f t="shared" si="32"/>
        <v>47767</v>
      </c>
      <c r="E2111" s="182" t="s">
        <v>952</v>
      </c>
      <c r="F2111" s="179">
        <v>2030</v>
      </c>
    </row>
    <row r="2112" spans="3:6" x14ac:dyDescent="0.3">
      <c r="C2112" s="180">
        <v>47768</v>
      </c>
      <c r="D2112" s="178">
        <f t="shared" si="32"/>
        <v>47768</v>
      </c>
      <c r="E2112" s="182" t="s">
        <v>952</v>
      </c>
      <c r="F2112" s="179">
        <v>2030</v>
      </c>
    </row>
    <row r="2113" spans="3:6" x14ac:dyDescent="0.3">
      <c r="C2113" s="180">
        <v>47769</v>
      </c>
      <c r="D2113" s="178">
        <f t="shared" si="32"/>
        <v>47769</v>
      </c>
      <c r="E2113" s="182" t="s">
        <v>952</v>
      </c>
      <c r="F2113" s="179">
        <v>2030</v>
      </c>
    </row>
    <row r="2114" spans="3:6" x14ac:dyDescent="0.3">
      <c r="C2114" s="180">
        <v>47770</v>
      </c>
      <c r="D2114" s="178">
        <f t="shared" si="32"/>
        <v>47770</v>
      </c>
      <c r="E2114" s="182" t="s">
        <v>952</v>
      </c>
      <c r="F2114" s="179">
        <v>2030</v>
      </c>
    </row>
    <row r="2115" spans="3:6" x14ac:dyDescent="0.3">
      <c r="C2115" s="180">
        <v>47771</v>
      </c>
      <c r="D2115" s="178">
        <f t="shared" ref="D2115:D2178" si="33">C2115</f>
        <v>47771</v>
      </c>
      <c r="E2115" s="182" t="s">
        <v>952</v>
      </c>
      <c r="F2115" s="179">
        <v>2030</v>
      </c>
    </row>
    <row r="2116" spans="3:6" x14ac:dyDescent="0.3">
      <c r="C2116" s="180">
        <v>47772</v>
      </c>
      <c r="D2116" s="178">
        <f t="shared" si="33"/>
        <v>47772</v>
      </c>
      <c r="E2116" s="182" t="s">
        <v>952</v>
      </c>
      <c r="F2116" s="179">
        <v>2030</v>
      </c>
    </row>
    <row r="2117" spans="3:6" x14ac:dyDescent="0.3">
      <c r="C2117" s="180">
        <v>47773</v>
      </c>
      <c r="D2117" s="178">
        <f t="shared" si="33"/>
        <v>47773</v>
      </c>
      <c r="E2117" s="182" t="s">
        <v>952</v>
      </c>
      <c r="F2117" s="179">
        <v>2030</v>
      </c>
    </row>
    <row r="2118" spans="3:6" x14ac:dyDescent="0.3">
      <c r="C2118" s="180">
        <v>47774</v>
      </c>
      <c r="D2118" s="178">
        <f t="shared" si="33"/>
        <v>47774</v>
      </c>
      <c r="E2118" s="182" t="s">
        <v>952</v>
      </c>
      <c r="F2118" s="179">
        <v>2030</v>
      </c>
    </row>
    <row r="2119" spans="3:6" x14ac:dyDescent="0.3">
      <c r="C2119" s="180">
        <v>47775</v>
      </c>
      <c r="D2119" s="178">
        <f t="shared" si="33"/>
        <v>47775</v>
      </c>
      <c r="E2119" s="182" t="s">
        <v>952</v>
      </c>
      <c r="F2119" s="179">
        <v>2030</v>
      </c>
    </row>
    <row r="2120" spans="3:6" x14ac:dyDescent="0.3">
      <c r="C2120" s="180">
        <v>47776</v>
      </c>
      <c r="D2120" s="178">
        <f t="shared" si="33"/>
        <v>47776</v>
      </c>
      <c r="E2120" s="182" t="s">
        <v>952</v>
      </c>
      <c r="F2120" s="179">
        <v>2030</v>
      </c>
    </row>
    <row r="2121" spans="3:6" x14ac:dyDescent="0.3">
      <c r="C2121" s="180">
        <v>47777</v>
      </c>
      <c r="D2121" s="178">
        <f t="shared" si="33"/>
        <v>47777</v>
      </c>
      <c r="E2121" s="182" t="s">
        <v>952</v>
      </c>
      <c r="F2121" s="179">
        <v>2030</v>
      </c>
    </row>
    <row r="2122" spans="3:6" x14ac:dyDescent="0.3">
      <c r="C2122" s="180">
        <v>47778</v>
      </c>
      <c r="D2122" s="178">
        <f t="shared" si="33"/>
        <v>47778</v>
      </c>
      <c r="E2122" s="182" t="s">
        <v>952</v>
      </c>
      <c r="F2122" s="179">
        <v>2030</v>
      </c>
    </row>
    <row r="2123" spans="3:6" x14ac:dyDescent="0.3">
      <c r="C2123" s="180">
        <v>47779</v>
      </c>
      <c r="D2123" s="178">
        <f t="shared" si="33"/>
        <v>47779</v>
      </c>
      <c r="E2123" s="182" t="s">
        <v>952</v>
      </c>
      <c r="F2123" s="179">
        <v>2030</v>
      </c>
    </row>
    <row r="2124" spans="3:6" x14ac:dyDescent="0.3">
      <c r="C2124" s="180">
        <v>47780</v>
      </c>
      <c r="D2124" s="178">
        <f t="shared" si="33"/>
        <v>47780</v>
      </c>
      <c r="E2124" s="182" t="s">
        <v>952</v>
      </c>
      <c r="F2124" s="179">
        <v>2030</v>
      </c>
    </row>
    <row r="2125" spans="3:6" x14ac:dyDescent="0.3">
      <c r="C2125" s="180">
        <v>47781</v>
      </c>
      <c r="D2125" s="178">
        <f t="shared" si="33"/>
        <v>47781</v>
      </c>
      <c r="E2125" s="182" t="s">
        <v>952</v>
      </c>
      <c r="F2125" s="179">
        <v>2030</v>
      </c>
    </row>
    <row r="2126" spans="3:6" x14ac:dyDescent="0.3">
      <c r="C2126" s="180">
        <v>47782</v>
      </c>
      <c r="D2126" s="178">
        <f t="shared" si="33"/>
        <v>47782</v>
      </c>
      <c r="E2126" s="182" t="s">
        <v>952</v>
      </c>
      <c r="F2126" s="179">
        <v>2030</v>
      </c>
    </row>
    <row r="2127" spans="3:6" x14ac:dyDescent="0.3">
      <c r="C2127" s="180">
        <v>47783</v>
      </c>
      <c r="D2127" s="178">
        <f t="shared" si="33"/>
        <v>47783</v>
      </c>
      <c r="E2127" s="182" t="s">
        <v>952</v>
      </c>
      <c r="F2127" s="179">
        <v>2030</v>
      </c>
    </row>
    <row r="2128" spans="3:6" x14ac:dyDescent="0.3">
      <c r="C2128" s="180">
        <v>47784</v>
      </c>
      <c r="D2128" s="178">
        <f t="shared" si="33"/>
        <v>47784</v>
      </c>
      <c r="E2128" s="182" t="s">
        <v>952</v>
      </c>
      <c r="F2128" s="179">
        <v>2030</v>
      </c>
    </row>
    <row r="2129" spans="3:6" x14ac:dyDescent="0.3">
      <c r="C2129" s="180">
        <v>47785</v>
      </c>
      <c r="D2129" s="178">
        <f t="shared" si="33"/>
        <v>47785</v>
      </c>
      <c r="E2129" s="182" t="s">
        <v>952</v>
      </c>
      <c r="F2129" s="179">
        <v>2030</v>
      </c>
    </row>
    <row r="2130" spans="3:6" x14ac:dyDescent="0.3">
      <c r="C2130" s="180">
        <v>47786</v>
      </c>
      <c r="D2130" s="178">
        <f t="shared" si="33"/>
        <v>47786</v>
      </c>
      <c r="E2130" s="182" t="s">
        <v>952</v>
      </c>
      <c r="F2130" s="179">
        <v>2030</v>
      </c>
    </row>
    <row r="2131" spans="3:6" x14ac:dyDescent="0.3">
      <c r="C2131" s="180">
        <v>47787</v>
      </c>
      <c r="D2131" s="178">
        <f t="shared" si="33"/>
        <v>47787</v>
      </c>
      <c r="E2131" s="182" t="s">
        <v>952</v>
      </c>
      <c r="F2131" s="179">
        <v>2030</v>
      </c>
    </row>
    <row r="2132" spans="3:6" x14ac:dyDescent="0.3">
      <c r="C2132" s="180">
        <v>47788</v>
      </c>
      <c r="D2132" s="178">
        <f t="shared" si="33"/>
        <v>47788</v>
      </c>
      <c r="E2132" s="182" t="s">
        <v>953</v>
      </c>
      <c r="F2132" s="179">
        <v>2030</v>
      </c>
    </row>
    <row r="2133" spans="3:6" x14ac:dyDescent="0.3">
      <c r="C2133" s="180">
        <v>47789</v>
      </c>
      <c r="D2133" s="178">
        <f t="shared" si="33"/>
        <v>47789</v>
      </c>
      <c r="E2133" s="182" t="s">
        <v>953</v>
      </c>
      <c r="F2133" s="179">
        <v>2030</v>
      </c>
    </row>
    <row r="2134" spans="3:6" x14ac:dyDescent="0.3">
      <c r="C2134" s="180">
        <v>47790</v>
      </c>
      <c r="D2134" s="178">
        <f t="shared" si="33"/>
        <v>47790</v>
      </c>
      <c r="E2134" s="182" t="s">
        <v>953</v>
      </c>
      <c r="F2134" s="179">
        <v>2030</v>
      </c>
    </row>
    <row r="2135" spans="3:6" x14ac:dyDescent="0.3">
      <c r="C2135" s="180">
        <v>47791</v>
      </c>
      <c r="D2135" s="178">
        <f t="shared" si="33"/>
        <v>47791</v>
      </c>
      <c r="E2135" s="182" t="s">
        <v>953</v>
      </c>
      <c r="F2135" s="179">
        <v>2030</v>
      </c>
    </row>
    <row r="2136" spans="3:6" x14ac:dyDescent="0.3">
      <c r="C2136" s="180">
        <v>47792</v>
      </c>
      <c r="D2136" s="178">
        <f t="shared" si="33"/>
        <v>47792</v>
      </c>
      <c r="E2136" s="182" t="s">
        <v>953</v>
      </c>
      <c r="F2136" s="179">
        <v>2030</v>
      </c>
    </row>
    <row r="2137" spans="3:6" x14ac:dyDescent="0.3">
      <c r="C2137" s="180">
        <v>47793</v>
      </c>
      <c r="D2137" s="178">
        <f t="shared" si="33"/>
        <v>47793</v>
      </c>
      <c r="E2137" s="182" t="s">
        <v>953</v>
      </c>
      <c r="F2137" s="179">
        <v>2030</v>
      </c>
    </row>
    <row r="2138" spans="3:6" x14ac:dyDescent="0.3">
      <c r="C2138" s="180">
        <v>47794</v>
      </c>
      <c r="D2138" s="178">
        <f t="shared" si="33"/>
        <v>47794</v>
      </c>
      <c r="E2138" s="182" t="s">
        <v>953</v>
      </c>
      <c r="F2138" s="179">
        <v>2030</v>
      </c>
    </row>
    <row r="2139" spans="3:6" x14ac:dyDescent="0.3">
      <c r="C2139" s="180">
        <v>47795</v>
      </c>
      <c r="D2139" s="178">
        <f t="shared" si="33"/>
        <v>47795</v>
      </c>
      <c r="E2139" s="182" t="s">
        <v>953</v>
      </c>
      <c r="F2139" s="179">
        <v>2030</v>
      </c>
    </row>
    <row r="2140" spans="3:6" x14ac:dyDescent="0.3">
      <c r="C2140" s="180">
        <v>47796</v>
      </c>
      <c r="D2140" s="178">
        <f t="shared" si="33"/>
        <v>47796</v>
      </c>
      <c r="E2140" s="182" t="s">
        <v>953</v>
      </c>
      <c r="F2140" s="179">
        <v>2030</v>
      </c>
    </row>
    <row r="2141" spans="3:6" x14ac:dyDescent="0.3">
      <c r="C2141" s="180">
        <v>47797</v>
      </c>
      <c r="D2141" s="178">
        <f t="shared" si="33"/>
        <v>47797</v>
      </c>
      <c r="E2141" s="182" t="s">
        <v>953</v>
      </c>
      <c r="F2141" s="179">
        <v>2030</v>
      </c>
    </row>
    <row r="2142" spans="3:6" x14ac:dyDescent="0.3">
      <c r="C2142" s="180">
        <v>47798</v>
      </c>
      <c r="D2142" s="178">
        <f t="shared" si="33"/>
        <v>47798</v>
      </c>
      <c r="E2142" s="182" t="s">
        <v>953</v>
      </c>
      <c r="F2142" s="179">
        <v>2030</v>
      </c>
    </row>
    <row r="2143" spans="3:6" x14ac:dyDescent="0.3">
      <c r="C2143" s="180">
        <v>47799</v>
      </c>
      <c r="D2143" s="178">
        <f t="shared" si="33"/>
        <v>47799</v>
      </c>
      <c r="E2143" s="182" t="s">
        <v>953</v>
      </c>
      <c r="F2143" s="179">
        <v>2030</v>
      </c>
    </row>
    <row r="2144" spans="3:6" x14ac:dyDescent="0.3">
      <c r="C2144" s="180">
        <v>47800</v>
      </c>
      <c r="D2144" s="178">
        <f t="shared" si="33"/>
        <v>47800</v>
      </c>
      <c r="E2144" s="182" t="s">
        <v>953</v>
      </c>
      <c r="F2144" s="179">
        <v>2030</v>
      </c>
    </row>
    <row r="2145" spans="3:6" x14ac:dyDescent="0.3">
      <c r="C2145" s="180">
        <v>47801</v>
      </c>
      <c r="D2145" s="178">
        <f t="shared" si="33"/>
        <v>47801</v>
      </c>
      <c r="E2145" s="182" t="s">
        <v>953</v>
      </c>
      <c r="F2145" s="179">
        <v>2030</v>
      </c>
    </row>
    <row r="2146" spans="3:6" x14ac:dyDescent="0.3">
      <c r="C2146" s="180">
        <v>47802</v>
      </c>
      <c r="D2146" s="178">
        <f t="shared" si="33"/>
        <v>47802</v>
      </c>
      <c r="E2146" s="182" t="s">
        <v>953</v>
      </c>
      <c r="F2146" s="179">
        <v>2030</v>
      </c>
    </row>
    <row r="2147" spans="3:6" x14ac:dyDescent="0.3">
      <c r="C2147" s="180">
        <v>47803</v>
      </c>
      <c r="D2147" s="178">
        <f t="shared" si="33"/>
        <v>47803</v>
      </c>
      <c r="E2147" s="182" t="s">
        <v>953</v>
      </c>
      <c r="F2147" s="179">
        <v>2030</v>
      </c>
    </row>
    <row r="2148" spans="3:6" x14ac:dyDescent="0.3">
      <c r="C2148" s="180">
        <v>47804</v>
      </c>
      <c r="D2148" s="178">
        <f t="shared" si="33"/>
        <v>47804</v>
      </c>
      <c r="E2148" s="182" t="s">
        <v>953</v>
      </c>
      <c r="F2148" s="179">
        <v>2030</v>
      </c>
    </row>
    <row r="2149" spans="3:6" x14ac:dyDescent="0.3">
      <c r="C2149" s="180">
        <v>47805</v>
      </c>
      <c r="D2149" s="178">
        <f t="shared" si="33"/>
        <v>47805</v>
      </c>
      <c r="E2149" s="182" t="s">
        <v>953</v>
      </c>
      <c r="F2149" s="179">
        <v>2030</v>
      </c>
    </row>
    <row r="2150" spans="3:6" x14ac:dyDescent="0.3">
      <c r="C2150" s="180">
        <v>47806</v>
      </c>
      <c r="D2150" s="178">
        <f t="shared" si="33"/>
        <v>47806</v>
      </c>
      <c r="E2150" s="182" t="s">
        <v>953</v>
      </c>
      <c r="F2150" s="179">
        <v>2030</v>
      </c>
    </row>
    <row r="2151" spans="3:6" x14ac:dyDescent="0.3">
      <c r="C2151" s="180">
        <v>47807</v>
      </c>
      <c r="D2151" s="178">
        <f t="shared" si="33"/>
        <v>47807</v>
      </c>
      <c r="E2151" s="182" t="s">
        <v>953</v>
      </c>
      <c r="F2151" s="179">
        <v>2030</v>
      </c>
    </row>
    <row r="2152" spans="3:6" x14ac:dyDescent="0.3">
      <c r="C2152" s="180">
        <v>47808</v>
      </c>
      <c r="D2152" s="178">
        <f t="shared" si="33"/>
        <v>47808</v>
      </c>
      <c r="E2152" s="182" t="s">
        <v>953</v>
      </c>
      <c r="F2152" s="179">
        <v>2030</v>
      </c>
    </row>
    <row r="2153" spans="3:6" x14ac:dyDescent="0.3">
      <c r="C2153" s="180">
        <v>47809</v>
      </c>
      <c r="D2153" s="178">
        <f t="shared" si="33"/>
        <v>47809</v>
      </c>
      <c r="E2153" s="182" t="s">
        <v>953</v>
      </c>
      <c r="F2153" s="179">
        <v>2030</v>
      </c>
    </row>
    <row r="2154" spans="3:6" x14ac:dyDescent="0.3">
      <c r="C2154" s="180">
        <v>47810</v>
      </c>
      <c r="D2154" s="178">
        <f t="shared" si="33"/>
        <v>47810</v>
      </c>
      <c r="E2154" s="182" t="s">
        <v>953</v>
      </c>
      <c r="F2154" s="179">
        <v>2030</v>
      </c>
    </row>
    <row r="2155" spans="3:6" x14ac:dyDescent="0.3">
      <c r="C2155" s="180">
        <v>47811</v>
      </c>
      <c r="D2155" s="178">
        <f t="shared" si="33"/>
        <v>47811</v>
      </c>
      <c r="E2155" s="182" t="s">
        <v>953</v>
      </c>
      <c r="F2155" s="179">
        <v>2030</v>
      </c>
    </row>
    <row r="2156" spans="3:6" x14ac:dyDescent="0.3">
      <c r="C2156" s="180">
        <v>47812</v>
      </c>
      <c r="D2156" s="178">
        <f t="shared" si="33"/>
        <v>47812</v>
      </c>
      <c r="E2156" s="182" t="s">
        <v>953</v>
      </c>
      <c r="F2156" s="179">
        <v>2030</v>
      </c>
    </row>
    <row r="2157" spans="3:6" x14ac:dyDescent="0.3">
      <c r="C2157" s="180">
        <v>47813</v>
      </c>
      <c r="D2157" s="178">
        <f t="shared" si="33"/>
        <v>47813</v>
      </c>
      <c r="E2157" s="182" t="s">
        <v>953</v>
      </c>
      <c r="F2157" s="179">
        <v>2030</v>
      </c>
    </row>
    <row r="2158" spans="3:6" x14ac:dyDescent="0.3">
      <c r="C2158" s="180">
        <v>47814</v>
      </c>
      <c r="D2158" s="178">
        <f t="shared" si="33"/>
        <v>47814</v>
      </c>
      <c r="E2158" s="182" t="s">
        <v>953</v>
      </c>
      <c r="F2158" s="179">
        <v>2030</v>
      </c>
    </row>
    <row r="2159" spans="3:6" x14ac:dyDescent="0.3">
      <c r="C2159" s="180">
        <v>47815</v>
      </c>
      <c r="D2159" s="178">
        <f t="shared" si="33"/>
        <v>47815</v>
      </c>
      <c r="E2159" s="182" t="s">
        <v>953</v>
      </c>
      <c r="F2159" s="179">
        <v>2030</v>
      </c>
    </row>
    <row r="2160" spans="3:6" x14ac:dyDescent="0.3">
      <c r="C2160" s="180">
        <v>47816</v>
      </c>
      <c r="D2160" s="178">
        <f t="shared" si="33"/>
        <v>47816</v>
      </c>
      <c r="E2160" s="182" t="s">
        <v>953</v>
      </c>
      <c r="F2160" s="179">
        <v>2030</v>
      </c>
    </row>
    <row r="2161" spans="3:6" x14ac:dyDescent="0.3">
      <c r="C2161" s="180">
        <v>47817</v>
      </c>
      <c r="D2161" s="178">
        <f t="shared" si="33"/>
        <v>47817</v>
      </c>
      <c r="E2161" s="182" t="s">
        <v>953</v>
      </c>
      <c r="F2161" s="179">
        <v>2030</v>
      </c>
    </row>
    <row r="2162" spans="3:6" x14ac:dyDescent="0.3">
      <c r="C2162" s="180">
        <v>47818</v>
      </c>
      <c r="D2162" s="178">
        <f t="shared" si="33"/>
        <v>47818</v>
      </c>
      <c r="E2162" s="182" t="s">
        <v>954</v>
      </c>
      <c r="F2162" s="179">
        <v>2030</v>
      </c>
    </row>
    <row r="2163" spans="3:6" x14ac:dyDescent="0.3">
      <c r="C2163" s="180">
        <v>47819</v>
      </c>
      <c r="D2163" s="178">
        <f t="shared" si="33"/>
        <v>47819</v>
      </c>
      <c r="E2163" s="182" t="s">
        <v>954</v>
      </c>
      <c r="F2163" s="179">
        <v>2030</v>
      </c>
    </row>
    <row r="2164" spans="3:6" x14ac:dyDescent="0.3">
      <c r="C2164" s="180">
        <v>47820</v>
      </c>
      <c r="D2164" s="178">
        <f t="shared" si="33"/>
        <v>47820</v>
      </c>
      <c r="E2164" s="182" t="s">
        <v>954</v>
      </c>
      <c r="F2164" s="179">
        <v>2030</v>
      </c>
    </row>
    <row r="2165" spans="3:6" x14ac:dyDescent="0.3">
      <c r="C2165" s="180">
        <v>47821</v>
      </c>
      <c r="D2165" s="178">
        <f t="shared" si="33"/>
        <v>47821</v>
      </c>
      <c r="E2165" s="182" t="s">
        <v>954</v>
      </c>
      <c r="F2165" s="179">
        <v>2030</v>
      </c>
    </row>
    <row r="2166" spans="3:6" x14ac:dyDescent="0.3">
      <c r="C2166" s="180">
        <v>47822</v>
      </c>
      <c r="D2166" s="178">
        <f t="shared" si="33"/>
        <v>47822</v>
      </c>
      <c r="E2166" s="182" t="s">
        <v>954</v>
      </c>
      <c r="F2166" s="179">
        <v>2030</v>
      </c>
    </row>
    <row r="2167" spans="3:6" x14ac:dyDescent="0.3">
      <c r="C2167" s="180">
        <v>47823</v>
      </c>
      <c r="D2167" s="178">
        <f t="shared" si="33"/>
        <v>47823</v>
      </c>
      <c r="E2167" s="182" t="s">
        <v>954</v>
      </c>
      <c r="F2167" s="179">
        <v>2030</v>
      </c>
    </row>
    <row r="2168" spans="3:6" x14ac:dyDescent="0.3">
      <c r="C2168" s="180">
        <v>47824</v>
      </c>
      <c r="D2168" s="178">
        <f t="shared" si="33"/>
        <v>47824</v>
      </c>
      <c r="E2168" s="182" t="s">
        <v>954</v>
      </c>
      <c r="F2168" s="179">
        <v>2030</v>
      </c>
    </row>
    <row r="2169" spans="3:6" x14ac:dyDescent="0.3">
      <c r="C2169" s="180">
        <v>47825</v>
      </c>
      <c r="D2169" s="178">
        <f t="shared" si="33"/>
        <v>47825</v>
      </c>
      <c r="E2169" s="182" t="s">
        <v>954</v>
      </c>
      <c r="F2169" s="179">
        <v>2030</v>
      </c>
    </row>
    <row r="2170" spans="3:6" x14ac:dyDescent="0.3">
      <c r="C2170" s="180">
        <v>47826</v>
      </c>
      <c r="D2170" s="178">
        <f t="shared" si="33"/>
        <v>47826</v>
      </c>
      <c r="E2170" s="182" t="s">
        <v>954</v>
      </c>
      <c r="F2170" s="179">
        <v>2030</v>
      </c>
    </row>
    <row r="2171" spans="3:6" x14ac:dyDescent="0.3">
      <c r="C2171" s="180">
        <v>47827</v>
      </c>
      <c r="D2171" s="178">
        <f t="shared" si="33"/>
        <v>47827</v>
      </c>
      <c r="E2171" s="182" t="s">
        <v>954</v>
      </c>
      <c r="F2171" s="179">
        <v>2030</v>
      </c>
    </row>
    <row r="2172" spans="3:6" x14ac:dyDescent="0.3">
      <c r="C2172" s="180">
        <v>47828</v>
      </c>
      <c r="D2172" s="178">
        <f t="shared" si="33"/>
        <v>47828</v>
      </c>
      <c r="E2172" s="182" t="s">
        <v>954</v>
      </c>
      <c r="F2172" s="179">
        <v>2030</v>
      </c>
    </row>
    <row r="2173" spans="3:6" x14ac:dyDescent="0.3">
      <c r="C2173" s="180">
        <v>47829</v>
      </c>
      <c r="D2173" s="178">
        <f t="shared" si="33"/>
        <v>47829</v>
      </c>
      <c r="E2173" s="182" t="s">
        <v>954</v>
      </c>
      <c r="F2173" s="179">
        <v>2030</v>
      </c>
    </row>
    <row r="2174" spans="3:6" x14ac:dyDescent="0.3">
      <c r="C2174" s="180">
        <v>47830</v>
      </c>
      <c r="D2174" s="178">
        <f t="shared" si="33"/>
        <v>47830</v>
      </c>
      <c r="E2174" s="182" t="s">
        <v>954</v>
      </c>
      <c r="F2174" s="179">
        <v>2030</v>
      </c>
    </row>
    <row r="2175" spans="3:6" x14ac:dyDescent="0.3">
      <c r="C2175" s="180">
        <v>47831</v>
      </c>
      <c r="D2175" s="178">
        <f t="shared" si="33"/>
        <v>47831</v>
      </c>
      <c r="E2175" s="182" t="s">
        <v>954</v>
      </c>
      <c r="F2175" s="179">
        <v>2030</v>
      </c>
    </row>
    <row r="2176" spans="3:6" x14ac:dyDescent="0.3">
      <c r="C2176" s="180">
        <v>47832</v>
      </c>
      <c r="D2176" s="178">
        <f t="shared" si="33"/>
        <v>47832</v>
      </c>
      <c r="E2176" s="182" t="s">
        <v>954</v>
      </c>
      <c r="F2176" s="179">
        <v>2030</v>
      </c>
    </row>
    <row r="2177" spans="3:6" x14ac:dyDescent="0.3">
      <c r="C2177" s="180">
        <v>47833</v>
      </c>
      <c r="D2177" s="178">
        <f t="shared" si="33"/>
        <v>47833</v>
      </c>
      <c r="E2177" s="182" t="s">
        <v>954</v>
      </c>
      <c r="F2177" s="179">
        <v>2030</v>
      </c>
    </row>
    <row r="2178" spans="3:6" x14ac:dyDescent="0.3">
      <c r="C2178" s="180">
        <v>47834</v>
      </c>
      <c r="D2178" s="178">
        <f t="shared" si="33"/>
        <v>47834</v>
      </c>
      <c r="E2178" s="182" t="s">
        <v>954</v>
      </c>
      <c r="F2178" s="179">
        <v>2030</v>
      </c>
    </row>
    <row r="2179" spans="3:6" x14ac:dyDescent="0.3">
      <c r="C2179" s="180">
        <v>47835</v>
      </c>
      <c r="D2179" s="178">
        <f t="shared" ref="D2179:D2192" si="34">C2179</f>
        <v>47835</v>
      </c>
      <c r="E2179" s="182" t="s">
        <v>954</v>
      </c>
      <c r="F2179" s="179">
        <v>2030</v>
      </c>
    </row>
    <row r="2180" spans="3:6" x14ac:dyDescent="0.3">
      <c r="C2180" s="180">
        <v>47836</v>
      </c>
      <c r="D2180" s="178">
        <f t="shared" si="34"/>
        <v>47836</v>
      </c>
      <c r="E2180" s="182" t="s">
        <v>954</v>
      </c>
      <c r="F2180" s="179">
        <v>2030</v>
      </c>
    </row>
    <row r="2181" spans="3:6" x14ac:dyDescent="0.3">
      <c r="C2181" s="180">
        <v>47837</v>
      </c>
      <c r="D2181" s="178">
        <f t="shared" si="34"/>
        <v>47837</v>
      </c>
      <c r="E2181" s="182" t="s">
        <v>954</v>
      </c>
      <c r="F2181" s="179">
        <v>2030</v>
      </c>
    </row>
    <row r="2182" spans="3:6" x14ac:dyDescent="0.3">
      <c r="C2182" s="180">
        <v>47838</v>
      </c>
      <c r="D2182" s="178">
        <f t="shared" si="34"/>
        <v>47838</v>
      </c>
      <c r="E2182" s="182" t="s">
        <v>954</v>
      </c>
      <c r="F2182" s="179">
        <v>2030</v>
      </c>
    </row>
    <row r="2183" spans="3:6" x14ac:dyDescent="0.3">
      <c r="C2183" s="180">
        <v>47839</v>
      </c>
      <c r="D2183" s="178">
        <f t="shared" si="34"/>
        <v>47839</v>
      </c>
      <c r="E2183" s="182" t="s">
        <v>954</v>
      </c>
      <c r="F2183" s="179">
        <v>2030</v>
      </c>
    </row>
    <row r="2184" spans="3:6" x14ac:dyDescent="0.3">
      <c r="C2184" s="180">
        <v>47840</v>
      </c>
      <c r="D2184" s="178">
        <f t="shared" si="34"/>
        <v>47840</v>
      </c>
      <c r="E2184" s="182" t="s">
        <v>954</v>
      </c>
      <c r="F2184" s="179">
        <v>2030</v>
      </c>
    </row>
    <row r="2185" spans="3:6" x14ac:dyDescent="0.3">
      <c r="C2185" s="180">
        <v>47841</v>
      </c>
      <c r="D2185" s="178">
        <f t="shared" si="34"/>
        <v>47841</v>
      </c>
      <c r="E2185" s="182" t="s">
        <v>954</v>
      </c>
      <c r="F2185" s="179">
        <v>2030</v>
      </c>
    </row>
    <row r="2186" spans="3:6" x14ac:dyDescent="0.3">
      <c r="C2186" s="180">
        <v>47842</v>
      </c>
      <c r="D2186" s="178">
        <f t="shared" si="34"/>
        <v>47842</v>
      </c>
      <c r="E2186" s="182" t="s">
        <v>954</v>
      </c>
      <c r="F2186" s="179">
        <v>2030</v>
      </c>
    </row>
    <row r="2187" spans="3:6" x14ac:dyDescent="0.3">
      <c r="C2187" s="180">
        <v>47843</v>
      </c>
      <c r="D2187" s="178">
        <f t="shared" si="34"/>
        <v>47843</v>
      </c>
      <c r="E2187" s="182" t="s">
        <v>954</v>
      </c>
      <c r="F2187" s="179">
        <v>2030</v>
      </c>
    </row>
    <row r="2188" spans="3:6" x14ac:dyDescent="0.3">
      <c r="C2188" s="180">
        <v>47844</v>
      </c>
      <c r="D2188" s="178">
        <f t="shared" si="34"/>
        <v>47844</v>
      </c>
      <c r="E2188" s="182" t="s">
        <v>954</v>
      </c>
      <c r="F2188" s="179">
        <v>2030</v>
      </c>
    </row>
    <row r="2189" spans="3:6" x14ac:dyDescent="0.3">
      <c r="C2189" s="180">
        <v>47845</v>
      </c>
      <c r="D2189" s="178">
        <f t="shared" si="34"/>
        <v>47845</v>
      </c>
      <c r="E2189" s="182" t="s">
        <v>954</v>
      </c>
      <c r="F2189" s="179">
        <v>2030</v>
      </c>
    </row>
    <row r="2190" spans="3:6" x14ac:dyDescent="0.3">
      <c r="C2190" s="180">
        <v>47846</v>
      </c>
      <c r="D2190" s="178">
        <f t="shared" si="34"/>
        <v>47846</v>
      </c>
      <c r="E2190" s="182" t="s">
        <v>954</v>
      </c>
      <c r="F2190" s="179">
        <v>2030</v>
      </c>
    </row>
    <row r="2191" spans="3:6" x14ac:dyDescent="0.3">
      <c r="C2191" s="180">
        <v>47847</v>
      </c>
      <c r="D2191" s="178">
        <f t="shared" si="34"/>
        <v>47847</v>
      </c>
      <c r="E2191" s="182" t="s">
        <v>954</v>
      </c>
      <c r="F2191" s="179">
        <v>2030</v>
      </c>
    </row>
    <row r="2192" spans="3:6" x14ac:dyDescent="0.3">
      <c r="C2192" s="180">
        <v>47848</v>
      </c>
      <c r="D2192" s="178">
        <f t="shared" si="34"/>
        <v>47848</v>
      </c>
      <c r="E2192" s="182" t="s">
        <v>954</v>
      </c>
      <c r="F2192" s="179">
        <v>2030</v>
      </c>
    </row>
    <row r="2193" spans="5:5" x14ac:dyDescent="0.3">
      <c r="E2193" s="18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9"/>
  <sheetViews>
    <sheetView topLeftCell="A63" zoomScale="95" zoomScaleNormal="95" workbookViewId="0">
      <selection activeCell="N31" sqref="N31"/>
    </sheetView>
  </sheetViews>
  <sheetFormatPr defaultColWidth="25" defaultRowHeight="15" customHeight="1" x14ac:dyDescent="0.3"/>
  <cols>
    <col min="1" max="1" width="2.25" style="22" customWidth="1"/>
    <col min="2" max="3" width="25" style="22" customWidth="1"/>
    <col min="4" max="4" width="29.125" style="22" customWidth="1"/>
    <col min="5" max="6" width="25" style="22" customWidth="1"/>
    <col min="7" max="7" width="3" style="22" customWidth="1"/>
    <col min="8" max="16384" width="25" style="22"/>
  </cols>
  <sheetData>
    <row r="1" spans="2:15" ht="15" customHeight="1" x14ac:dyDescent="0.3">
      <c r="L1" s="23" t="s">
        <v>99</v>
      </c>
      <c r="M1" s="24" t="s">
        <v>101</v>
      </c>
      <c r="N1" s="25" t="s">
        <v>102</v>
      </c>
      <c r="O1" s="24" t="s">
        <v>103</v>
      </c>
    </row>
    <row r="2" spans="2:15" ht="15" customHeight="1" x14ac:dyDescent="0.3">
      <c r="L2" s="23"/>
      <c r="M2" s="24"/>
      <c r="N2" s="25"/>
      <c r="O2" s="24"/>
    </row>
    <row r="3" spans="2:15" ht="15" customHeight="1" x14ac:dyDescent="0.3">
      <c r="D3" s="26" t="s">
        <v>185</v>
      </c>
      <c r="E3" s="26" t="s">
        <v>186</v>
      </c>
      <c r="L3" s="23"/>
      <c r="M3" s="24"/>
      <c r="N3" s="25"/>
      <c r="O3" s="24"/>
    </row>
    <row r="4" spans="2:15" ht="15" customHeight="1" x14ac:dyDescent="0.3">
      <c r="B4" s="27"/>
      <c r="C4" s="27"/>
      <c r="D4" s="28" t="s">
        <v>711</v>
      </c>
      <c r="E4" s="29" t="s">
        <v>188</v>
      </c>
      <c r="F4" s="30"/>
      <c r="L4" s="23"/>
      <c r="M4" s="24"/>
      <c r="N4" s="25"/>
      <c r="O4" s="24"/>
    </row>
    <row r="5" spans="2:15" ht="15" customHeight="1" x14ac:dyDescent="0.3">
      <c r="B5" s="27"/>
      <c r="C5" s="27"/>
      <c r="D5" s="28" t="s">
        <v>189</v>
      </c>
      <c r="E5" s="29" t="s">
        <v>190</v>
      </c>
      <c r="F5" s="30"/>
      <c r="L5" s="23"/>
      <c r="M5" s="24"/>
      <c r="N5" s="25"/>
      <c r="O5" s="24"/>
    </row>
    <row r="6" spans="2:15" ht="15" customHeight="1" x14ac:dyDescent="0.3">
      <c r="B6" s="27"/>
      <c r="C6" s="27"/>
      <c r="D6" s="28" t="s">
        <v>735</v>
      </c>
      <c r="E6" s="29" t="s">
        <v>736</v>
      </c>
      <c r="F6" s="30"/>
      <c r="L6" s="23"/>
      <c r="M6" s="24"/>
      <c r="N6" s="25"/>
      <c r="O6" s="24"/>
    </row>
    <row r="7" spans="2:15" ht="15" customHeight="1" x14ac:dyDescent="0.3">
      <c r="B7" s="27"/>
      <c r="C7" s="27"/>
      <c r="D7" s="28" t="s">
        <v>151</v>
      </c>
      <c r="E7" s="29" t="s">
        <v>737</v>
      </c>
      <c r="F7" s="30"/>
      <c r="L7" s="23"/>
      <c r="M7" s="24"/>
      <c r="N7" s="25"/>
      <c r="O7" s="24"/>
    </row>
    <row r="8" spans="2:15" ht="15" customHeight="1" x14ac:dyDescent="0.3">
      <c r="B8" s="27"/>
      <c r="C8" s="27"/>
      <c r="D8" s="28" t="s">
        <v>191</v>
      </c>
      <c r="E8" s="29" t="s">
        <v>192</v>
      </c>
      <c r="F8" s="30"/>
      <c r="L8" s="23"/>
      <c r="M8" s="24"/>
      <c r="N8" s="25"/>
      <c r="O8" s="24"/>
    </row>
    <row r="9" spans="2:15" ht="15" customHeight="1" x14ac:dyDescent="0.3">
      <c r="B9" s="27"/>
      <c r="C9" s="27"/>
      <c r="D9" s="28" t="s">
        <v>175</v>
      </c>
      <c r="E9" s="29" t="s">
        <v>193</v>
      </c>
      <c r="F9" s="30"/>
      <c r="L9" s="23"/>
      <c r="M9" s="24"/>
      <c r="N9" s="25"/>
      <c r="O9" s="24"/>
    </row>
    <row r="10" spans="2:15" ht="15" customHeight="1" x14ac:dyDescent="0.3">
      <c r="B10" s="27"/>
      <c r="C10" s="27"/>
      <c r="D10" s="28" t="s">
        <v>194</v>
      </c>
      <c r="E10" s="29" t="s">
        <v>195</v>
      </c>
      <c r="F10" s="30"/>
      <c r="L10" s="23"/>
      <c r="M10" s="24"/>
      <c r="N10" s="25"/>
      <c r="O10" s="24"/>
    </row>
    <row r="11" spans="2:15" ht="15" customHeight="1" x14ac:dyDescent="0.3">
      <c r="B11" s="27"/>
      <c r="C11" s="27"/>
      <c r="D11" s="28" t="s">
        <v>196</v>
      </c>
      <c r="E11" s="29" t="s">
        <v>197</v>
      </c>
      <c r="F11" s="30"/>
      <c r="L11" s="23"/>
      <c r="M11" s="24"/>
      <c r="N11" s="25"/>
      <c r="O11" s="24"/>
    </row>
    <row r="12" spans="2:15" ht="15" customHeight="1" x14ac:dyDescent="0.3">
      <c r="B12" s="31"/>
      <c r="C12" s="31"/>
      <c r="D12" s="31"/>
      <c r="E12" s="31"/>
      <c r="F12" s="31"/>
      <c r="G12" s="32"/>
      <c r="H12" s="33"/>
      <c r="L12" s="34" t="s">
        <v>198</v>
      </c>
      <c r="M12" s="35" t="s">
        <v>187</v>
      </c>
      <c r="N12" s="36" t="s">
        <v>199</v>
      </c>
      <c r="O12" s="37">
        <v>47800</v>
      </c>
    </row>
    <row r="13" spans="2:15" ht="15" customHeight="1" x14ac:dyDescent="0.3">
      <c r="B13" s="188" t="s">
        <v>200</v>
      </c>
      <c r="C13" s="188"/>
      <c r="D13" s="188"/>
      <c r="E13" s="188"/>
      <c r="F13" s="188"/>
    </row>
    <row r="14" spans="2:15" ht="15" customHeight="1" x14ac:dyDescent="0.3">
      <c r="B14" s="188"/>
      <c r="C14" s="188"/>
      <c r="D14" s="188"/>
      <c r="E14" s="188"/>
      <c r="F14" s="188"/>
    </row>
    <row r="15" spans="2:15" ht="15" customHeight="1" x14ac:dyDescent="0.3">
      <c r="B15" s="12" t="s">
        <v>99</v>
      </c>
      <c r="C15" s="12" t="s">
        <v>100</v>
      </c>
      <c r="D15" s="13" t="s">
        <v>101</v>
      </c>
      <c r="E15" s="14" t="s">
        <v>102</v>
      </c>
      <c r="F15" s="13" t="s">
        <v>103</v>
      </c>
    </row>
    <row r="16" spans="2:15" ht="15" customHeight="1" x14ac:dyDescent="0.3">
      <c r="B16" s="38" t="s">
        <v>201</v>
      </c>
      <c r="C16" s="38" t="s">
        <v>32</v>
      </c>
      <c r="D16" s="28" t="s">
        <v>711</v>
      </c>
      <c r="E16" s="39" t="s">
        <v>202</v>
      </c>
      <c r="F16" s="40">
        <v>101048.11613709749</v>
      </c>
      <c r="H16" s="33">
        <f>IF(F16="","",F16*1.05)</f>
        <v>106100.52194395236</v>
      </c>
    </row>
    <row r="17" spans="2:15" ht="15" customHeight="1" x14ac:dyDescent="0.3">
      <c r="B17" s="38" t="s">
        <v>203</v>
      </c>
      <c r="C17" s="38" t="s">
        <v>32</v>
      </c>
      <c r="D17" s="28" t="s">
        <v>204</v>
      </c>
      <c r="E17" s="39" t="s">
        <v>205</v>
      </c>
      <c r="F17" s="40">
        <v>179093.41353398253</v>
      </c>
      <c r="H17" s="33">
        <f t="shared" ref="H17:H75" si="0">IF(F17="","",F17*1.05)</f>
        <v>188048.08421068167</v>
      </c>
    </row>
    <row r="18" spans="2:15" ht="15" customHeight="1" x14ac:dyDescent="0.3">
      <c r="B18" s="38"/>
      <c r="C18" s="38"/>
      <c r="D18" s="41"/>
      <c r="E18" s="39"/>
      <c r="F18" s="40"/>
      <c r="H18" s="33" t="str">
        <f t="shared" si="0"/>
        <v/>
      </c>
    </row>
    <row r="19" spans="2:15" ht="15" customHeight="1" x14ac:dyDescent="0.3">
      <c r="B19" s="38"/>
      <c r="C19" s="38"/>
      <c r="D19" s="41"/>
      <c r="E19" s="39"/>
      <c r="F19" s="40"/>
      <c r="H19" s="33" t="str">
        <f t="shared" si="0"/>
        <v/>
      </c>
    </row>
    <row r="20" spans="2:15" ht="15" customHeight="1" x14ac:dyDescent="0.3">
      <c r="B20" s="38"/>
      <c r="C20" s="38"/>
      <c r="D20" s="41"/>
      <c r="E20" s="39"/>
      <c r="F20" s="40"/>
      <c r="H20" s="33" t="str">
        <f t="shared" si="0"/>
        <v/>
      </c>
    </row>
    <row r="21" spans="2:15" ht="15" customHeight="1" x14ac:dyDescent="0.3">
      <c r="B21" s="31"/>
      <c r="C21" s="31"/>
      <c r="D21" s="31"/>
      <c r="E21" s="31"/>
      <c r="F21" s="31" t="s">
        <v>761</v>
      </c>
      <c r="H21" s="33" t="e">
        <f t="shared" si="0"/>
        <v>#VALUE!</v>
      </c>
    </row>
    <row r="22" spans="2:15" ht="15" customHeight="1" x14ac:dyDescent="0.3">
      <c r="B22" s="188" t="s">
        <v>206</v>
      </c>
      <c r="C22" s="188"/>
      <c r="D22" s="188"/>
      <c r="E22" s="188"/>
      <c r="F22" s="188"/>
      <c r="H22" s="33" t="str">
        <f t="shared" si="0"/>
        <v/>
      </c>
    </row>
    <row r="23" spans="2:15" ht="15" customHeight="1" x14ac:dyDescent="0.3">
      <c r="B23" s="188"/>
      <c r="C23" s="188"/>
      <c r="D23" s="188"/>
      <c r="E23" s="188"/>
      <c r="F23" s="188"/>
      <c r="H23" s="33" t="str">
        <f t="shared" si="0"/>
        <v/>
      </c>
    </row>
    <row r="24" spans="2:15" ht="15" customHeight="1" x14ac:dyDescent="0.3">
      <c r="B24" s="12" t="s">
        <v>99</v>
      </c>
      <c r="C24" s="12" t="s">
        <v>100</v>
      </c>
      <c r="D24" s="13" t="s">
        <v>101</v>
      </c>
      <c r="E24" s="14" t="s">
        <v>102</v>
      </c>
      <c r="F24" s="13" t="s">
        <v>103</v>
      </c>
      <c r="H24" s="33" t="e">
        <f t="shared" si="0"/>
        <v>#VALUE!</v>
      </c>
    </row>
    <row r="25" spans="2:15" ht="15" customHeight="1" x14ac:dyDescent="0.3">
      <c r="B25" s="38" t="s">
        <v>207</v>
      </c>
      <c r="C25" s="38" t="s">
        <v>33</v>
      </c>
      <c r="D25" s="28" t="s">
        <v>711</v>
      </c>
      <c r="E25" s="39" t="s">
        <v>208</v>
      </c>
      <c r="F25" s="40">
        <v>97556.630030842527</v>
      </c>
      <c r="H25" s="33">
        <f t="shared" si="0"/>
        <v>102434.46153238465</v>
      </c>
    </row>
    <row r="26" spans="2:15" ht="15" customHeight="1" x14ac:dyDescent="0.3">
      <c r="B26" s="38" t="s">
        <v>209</v>
      </c>
      <c r="C26" s="38" t="s">
        <v>33</v>
      </c>
      <c r="D26" s="28" t="s">
        <v>204</v>
      </c>
      <c r="E26" s="39" t="s">
        <v>210</v>
      </c>
      <c r="F26" s="40">
        <v>173548.10817240749</v>
      </c>
      <c r="H26" s="33">
        <f t="shared" si="0"/>
        <v>182225.51358102786</v>
      </c>
    </row>
    <row r="27" spans="2:15" ht="15" customHeight="1" x14ac:dyDescent="0.3">
      <c r="B27" s="38"/>
      <c r="C27" s="38"/>
      <c r="D27" s="41"/>
      <c r="E27" s="39"/>
      <c r="F27" s="40"/>
      <c r="H27" s="33" t="str">
        <f t="shared" si="0"/>
        <v/>
      </c>
    </row>
    <row r="28" spans="2:15" ht="15" customHeight="1" x14ac:dyDescent="0.3">
      <c r="B28" s="38"/>
      <c r="C28" s="38"/>
      <c r="D28" s="41"/>
      <c r="E28" s="39"/>
      <c r="F28" s="40"/>
      <c r="H28" s="33" t="str">
        <f t="shared" si="0"/>
        <v/>
      </c>
    </row>
    <row r="29" spans="2:15" ht="15" customHeight="1" x14ac:dyDescent="0.3">
      <c r="B29" s="38"/>
      <c r="C29" s="38"/>
      <c r="D29" s="41"/>
      <c r="E29" s="39"/>
      <c r="F29" s="40"/>
      <c r="H29" s="33" t="str">
        <f t="shared" si="0"/>
        <v/>
      </c>
    </row>
    <row r="30" spans="2:15" ht="15" customHeight="1" x14ac:dyDescent="0.3">
      <c r="B30" s="31"/>
      <c r="C30" s="31"/>
      <c r="D30" s="31"/>
      <c r="E30" s="31"/>
      <c r="F30" s="31" t="s">
        <v>761</v>
      </c>
      <c r="H30" s="33" t="e">
        <f t="shared" si="0"/>
        <v>#VALUE!</v>
      </c>
    </row>
    <row r="31" spans="2:15" ht="15" customHeight="1" x14ac:dyDescent="0.3">
      <c r="B31" s="126" t="s">
        <v>211</v>
      </c>
      <c r="C31" s="126"/>
      <c r="D31" s="126"/>
      <c r="E31" s="126"/>
      <c r="F31" s="126"/>
      <c r="G31" s="32"/>
      <c r="H31" s="33" t="str">
        <f t="shared" si="0"/>
        <v/>
      </c>
      <c r="L31" s="34" t="s">
        <v>212</v>
      </c>
      <c r="M31" s="35" t="s">
        <v>204</v>
      </c>
      <c r="N31" s="36" t="s">
        <v>213</v>
      </c>
      <c r="O31" s="37">
        <v>82900</v>
      </c>
    </row>
    <row r="32" spans="2:15" ht="15" customHeight="1" x14ac:dyDescent="0.3">
      <c r="B32" s="126"/>
      <c r="C32" s="126"/>
      <c r="D32" s="126"/>
      <c r="E32" s="126"/>
      <c r="F32" s="126"/>
      <c r="G32" s="32"/>
      <c r="H32" s="33" t="str">
        <f t="shared" si="0"/>
        <v/>
      </c>
      <c r="L32" s="34" t="s">
        <v>214</v>
      </c>
      <c r="M32" s="35" t="s">
        <v>215</v>
      </c>
      <c r="N32" s="36" t="s">
        <v>216</v>
      </c>
      <c r="O32" s="37">
        <v>84800</v>
      </c>
    </row>
    <row r="33" spans="2:15" ht="15" customHeight="1" x14ac:dyDescent="0.3">
      <c r="B33" s="12" t="s">
        <v>99</v>
      </c>
      <c r="C33" s="12" t="s">
        <v>100</v>
      </c>
      <c r="D33" s="13" t="s">
        <v>101</v>
      </c>
      <c r="E33" s="14" t="s">
        <v>102</v>
      </c>
      <c r="F33" s="13" t="s">
        <v>103</v>
      </c>
      <c r="G33" s="32"/>
      <c r="H33" s="33" t="e">
        <f t="shared" si="0"/>
        <v>#VALUE!</v>
      </c>
      <c r="L33" s="34" t="s">
        <v>217</v>
      </c>
      <c r="M33" s="35" t="s">
        <v>218</v>
      </c>
      <c r="N33" s="36" t="s">
        <v>219</v>
      </c>
      <c r="O33" s="37">
        <v>90200</v>
      </c>
    </row>
    <row r="34" spans="2:15" ht="15" customHeight="1" x14ac:dyDescent="0.3">
      <c r="B34" s="27" t="s">
        <v>220</v>
      </c>
      <c r="C34" s="27" t="s">
        <v>211</v>
      </c>
      <c r="D34" s="28" t="s">
        <v>711</v>
      </c>
      <c r="E34" s="29" t="s">
        <v>221</v>
      </c>
      <c r="F34" s="30">
        <v>108211.8612945825</v>
      </c>
      <c r="G34" s="32"/>
      <c r="H34" s="33">
        <f t="shared" si="0"/>
        <v>113622.45435931163</v>
      </c>
      <c r="L34" s="34" t="s">
        <v>222</v>
      </c>
      <c r="M34" s="35" t="s">
        <v>223</v>
      </c>
      <c r="N34" s="36" t="s">
        <v>219</v>
      </c>
      <c r="O34" s="37">
        <v>148800</v>
      </c>
    </row>
    <row r="35" spans="2:15" ht="15" customHeight="1" x14ac:dyDescent="0.3">
      <c r="B35" s="27" t="s">
        <v>224</v>
      </c>
      <c r="C35" s="27" t="s">
        <v>211</v>
      </c>
      <c r="D35" s="28" t="s">
        <v>189</v>
      </c>
      <c r="E35" s="29" t="s">
        <v>756</v>
      </c>
      <c r="F35" s="30">
        <v>172521.18197527499</v>
      </c>
      <c r="G35" s="32"/>
      <c r="H35" s="33">
        <f t="shared" si="0"/>
        <v>181147.24107403876</v>
      </c>
      <c r="L35" s="34"/>
      <c r="M35" s="35"/>
      <c r="N35" s="36"/>
      <c r="O35" s="37"/>
    </row>
    <row r="36" spans="2:15" ht="15" customHeight="1" x14ac:dyDescent="0.3">
      <c r="B36" s="27" t="s">
        <v>226</v>
      </c>
      <c r="C36" s="27" t="s">
        <v>211</v>
      </c>
      <c r="D36" s="28" t="s">
        <v>204</v>
      </c>
      <c r="E36" s="29" t="s">
        <v>762</v>
      </c>
      <c r="F36" s="30">
        <v>290492.82875769981</v>
      </c>
      <c r="G36" s="32"/>
      <c r="H36" s="33">
        <f t="shared" si="0"/>
        <v>305017.47019558481</v>
      </c>
      <c r="L36" s="34"/>
      <c r="M36" s="35"/>
      <c r="N36" s="36"/>
      <c r="O36" s="37"/>
    </row>
    <row r="37" spans="2:15" ht="15" customHeight="1" x14ac:dyDescent="0.3">
      <c r="B37" s="27" t="s">
        <v>228</v>
      </c>
      <c r="C37" s="27" t="s">
        <v>211</v>
      </c>
      <c r="D37" s="28" t="s">
        <v>215</v>
      </c>
      <c r="E37" s="29" t="s">
        <v>805</v>
      </c>
      <c r="F37" s="30">
        <v>238243.54727076754</v>
      </c>
      <c r="G37" s="32"/>
      <c r="H37" s="33">
        <f t="shared" si="0"/>
        <v>250155.72463430592</v>
      </c>
      <c r="L37" s="34" t="s">
        <v>231</v>
      </c>
      <c r="M37" s="35" t="s">
        <v>204</v>
      </c>
      <c r="N37" s="36" t="s">
        <v>232</v>
      </c>
      <c r="O37" s="37">
        <v>81200</v>
      </c>
    </row>
    <row r="38" spans="2:15" ht="15" customHeight="1" x14ac:dyDescent="0.3">
      <c r="B38" s="27" t="s">
        <v>230</v>
      </c>
      <c r="C38" s="27" t="s">
        <v>211</v>
      </c>
      <c r="D38" s="28" t="s">
        <v>175</v>
      </c>
      <c r="E38" s="29" t="s">
        <v>808</v>
      </c>
      <c r="F38" s="30">
        <v>349495.07829547505</v>
      </c>
      <c r="G38" s="32"/>
      <c r="H38" s="33">
        <f t="shared" si="0"/>
        <v>366969.8322102488</v>
      </c>
      <c r="L38" s="34"/>
      <c r="M38" s="35"/>
      <c r="N38" s="36"/>
      <c r="O38" s="37"/>
    </row>
    <row r="39" spans="2:15" ht="15" customHeight="1" x14ac:dyDescent="0.3">
      <c r="B39" s="27" t="s">
        <v>233</v>
      </c>
      <c r="C39" s="27" t="s">
        <v>211</v>
      </c>
      <c r="D39" s="28" t="s">
        <v>175</v>
      </c>
      <c r="E39" s="29" t="s">
        <v>236</v>
      </c>
      <c r="F39" s="30">
        <v>406525.64511006005</v>
      </c>
      <c r="G39" s="32"/>
      <c r="H39" s="33">
        <f t="shared" si="0"/>
        <v>426851.92736556305</v>
      </c>
      <c r="L39" s="34"/>
      <c r="M39" s="35"/>
      <c r="N39" s="36"/>
      <c r="O39" s="37"/>
    </row>
    <row r="40" spans="2:15" ht="15" customHeight="1" x14ac:dyDescent="0.3">
      <c r="B40" s="27" t="s">
        <v>234</v>
      </c>
      <c r="C40" s="27" t="s">
        <v>211</v>
      </c>
      <c r="D40" s="28" t="s">
        <v>194</v>
      </c>
      <c r="E40" s="29" t="s">
        <v>238</v>
      </c>
      <c r="F40" s="30">
        <v>418531.30495202256</v>
      </c>
      <c r="G40" s="32"/>
      <c r="H40" s="33">
        <f t="shared" si="0"/>
        <v>439457.87019962369</v>
      </c>
      <c r="L40" s="34"/>
      <c r="M40" s="35"/>
      <c r="N40" s="36"/>
      <c r="O40" s="37"/>
    </row>
    <row r="41" spans="2:15" ht="15" customHeight="1" x14ac:dyDescent="0.3">
      <c r="B41" s="31"/>
      <c r="C41" s="31"/>
      <c r="D41" s="31"/>
      <c r="E41" s="31"/>
      <c r="F41" s="31"/>
      <c r="G41" s="32"/>
      <c r="H41" s="33" t="str">
        <f t="shared" si="0"/>
        <v/>
      </c>
      <c r="L41" s="34" t="s">
        <v>198</v>
      </c>
      <c r="M41" s="35" t="s">
        <v>187</v>
      </c>
      <c r="N41" s="36" t="s">
        <v>199</v>
      </c>
      <c r="O41" s="37">
        <v>47800</v>
      </c>
    </row>
    <row r="42" spans="2:15" ht="15" customHeight="1" x14ac:dyDescent="0.3">
      <c r="B42" s="126" t="s">
        <v>239</v>
      </c>
      <c r="C42" s="126"/>
      <c r="D42" s="126"/>
      <c r="E42" s="126"/>
      <c r="F42" s="126"/>
      <c r="G42" s="32"/>
      <c r="H42" s="33" t="str">
        <f t="shared" si="0"/>
        <v/>
      </c>
      <c r="L42" s="34" t="s">
        <v>240</v>
      </c>
      <c r="M42" s="35" t="s">
        <v>223</v>
      </c>
      <c r="N42" s="36" t="s">
        <v>241</v>
      </c>
      <c r="O42" s="37">
        <v>151300</v>
      </c>
    </row>
    <row r="43" spans="2:15" ht="15" customHeight="1" x14ac:dyDescent="0.3">
      <c r="B43" s="126"/>
      <c r="C43" s="126"/>
      <c r="D43" s="126"/>
      <c r="E43" s="126"/>
      <c r="F43" s="126"/>
      <c r="G43" s="32"/>
      <c r="H43" s="33" t="str">
        <f t="shared" si="0"/>
        <v/>
      </c>
      <c r="L43" s="34" t="s">
        <v>242</v>
      </c>
      <c r="M43" s="35" t="s">
        <v>243</v>
      </c>
      <c r="N43" s="36" t="s">
        <v>244</v>
      </c>
      <c r="O43" s="37">
        <v>181200</v>
      </c>
    </row>
    <row r="44" spans="2:15" ht="15" customHeight="1" x14ac:dyDescent="0.3">
      <c r="B44" s="12" t="s">
        <v>99</v>
      </c>
      <c r="C44" s="12" t="s">
        <v>100</v>
      </c>
      <c r="D44" s="13" t="s">
        <v>101</v>
      </c>
      <c r="E44" s="14" t="s">
        <v>102</v>
      </c>
      <c r="F44" s="13" t="s">
        <v>103</v>
      </c>
      <c r="G44" s="32"/>
      <c r="H44" s="33" t="e">
        <f t="shared" si="0"/>
        <v>#VALUE!</v>
      </c>
      <c r="L44" s="34" t="s">
        <v>245</v>
      </c>
      <c r="M44" s="35" t="s">
        <v>243</v>
      </c>
      <c r="N44" s="36" t="s">
        <v>246</v>
      </c>
      <c r="O44" s="37">
        <v>192500</v>
      </c>
    </row>
    <row r="45" spans="2:15" ht="15" customHeight="1" x14ac:dyDescent="0.3">
      <c r="B45" s="27" t="s">
        <v>247</v>
      </c>
      <c r="C45" s="27" t="s">
        <v>239</v>
      </c>
      <c r="D45" s="28" t="s">
        <v>189</v>
      </c>
      <c r="E45" s="29" t="s">
        <v>250</v>
      </c>
      <c r="F45" s="30">
        <v>187308.707124735</v>
      </c>
      <c r="G45" s="32"/>
      <c r="H45" s="33">
        <f t="shared" si="0"/>
        <v>196674.14248097176</v>
      </c>
      <c r="L45" s="34"/>
      <c r="M45" s="35"/>
      <c r="N45" s="36"/>
      <c r="O45" s="37"/>
    </row>
    <row r="46" spans="2:15" ht="15" customHeight="1" x14ac:dyDescent="0.3">
      <c r="B46" s="27" t="s">
        <v>249</v>
      </c>
      <c r="C46" s="27" t="s">
        <v>239</v>
      </c>
      <c r="D46" s="28" t="s">
        <v>204</v>
      </c>
      <c r="E46" s="29" t="s">
        <v>252</v>
      </c>
      <c r="F46" s="30">
        <v>216883.77399312751</v>
      </c>
      <c r="G46" s="32"/>
      <c r="H46" s="33">
        <f t="shared" si="0"/>
        <v>227727.96269278391</v>
      </c>
      <c r="L46" s="34" t="s">
        <v>253</v>
      </c>
      <c r="M46" s="35" t="s">
        <v>254</v>
      </c>
      <c r="N46" s="36" t="s">
        <v>255</v>
      </c>
      <c r="O46" s="37">
        <v>62100</v>
      </c>
    </row>
    <row r="47" spans="2:15" ht="15" customHeight="1" x14ac:dyDescent="0.3">
      <c r="B47" s="27" t="s">
        <v>251</v>
      </c>
      <c r="C47" s="27" t="s">
        <v>239</v>
      </c>
      <c r="D47" s="28" t="s">
        <v>218</v>
      </c>
      <c r="E47" s="29" t="s">
        <v>257</v>
      </c>
      <c r="F47" s="30">
        <v>231671.31571205999</v>
      </c>
      <c r="G47" s="32"/>
      <c r="H47" s="33">
        <f t="shared" si="0"/>
        <v>243254.88149766301</v>
      </c>
      <c r="L47" s="34" t="s">
        <v>258</v>
      </c>
      <c r="M47" s="35" t="s">
        <v>204</v>
      </c>
      <c r="N47" s="36" t="s">
        <v>259</v>
      </c>
      <c r="O47" s="37">
        <v>82200</v>
      </c>
    </row>
    <row r="48" spans="2:15" ht="15" customHeight="1" x14ac:dyDescent="0.3">
      <c r="B48" s="27" t="s">
        <v>256</v>
      </c>
      <c r="C48" s="27" t="s">
        <v>239</v>
      </c>
      <c r="D48" s="28" t="s">
        <v>175</v>
      </c>
      <c r="E48" s="29" t="s">
        <v>261</v>
      </c>
      <c r="F48" s="30">
        <v>379546.61691507749</v>
      </c>
      <c r="G48" s="32"/>
      <c r="H48" s="33">
        <f t="shared" si="0"/>
        <v>398523.94776083139</v>
      </c>
      <c r="L48" s="34" t="s">
        <v>262</v>
      </c>
      <c r="M48" s="35" t="s">
        <v>215</v>
      </c>
      <c r="N48" s="36" t="s">
        <v>263</v>
      </c>
      <c r="O48" s="37">
        <v>84500</v>
      </c>
    </row>
    <row r="49" spans="2:15" ht="15" customHeight="1" x14ac:dyDescent="0.3">
      <c r="B49" s="27" t="s">
        <v>260</v>
      </c>
      <c r="C49" s="27" t="s">
        <v>239</v>
      </c>
      <c r="D49" s="28" t="s">
        <v>177</v>
      </c>
      <c r="E49" s="29" t="s">
        <v>264</v>
      </c>
      <c r="F49" s="30">
        <v>468271.80095078249</v>
      </c>
      <c r="G49" s="32"/>
      <c r="H49" s="33">
        <f t="shared" si="0"/>
        <v>491685.39099832164</v>
      </c>
      <c r="L49" s="34"/>
      <c r="M49" s="35"/>
      <c r="N49" s="36"/>
      <c r="O49" s="37"/>
    </row>
    <row r="50" spans="2:15" ht="15" customHeight="1" x14ac:dyDescent="0.3">
      <c r="B50" s="31"/>
      <c r="C50" s="31"/>
      <c r="D50" s="31"/>
      <c r="E50" s="31"/>
      <c r="F50" s="31"/>
      <c r="G50" s="32"/>
      <c r="H50" s="33" t="str">
        <f t="shared" si="0"/>
        <v/>
      </c>
      <c r="L50" s="34" t="s">
        <v>265</v>
      </c>
      <c r="M50" s="35" t="s">
        <v>187</v>
      </c>
      <c r="N50" s="36" t="s">
        <v>266</v>
      </c>
      <c r="O50" s="37">
        <v>45900</v>
      </c>
    </row>
    <row r="51" spans="2:15" ht="15" customHeight="1" x14ac:dyDescent="0.3">
      <c r="B51" s="126" t="s">
        <v>36</v>
      </c>
      <c r="C51" s="126"/>
      <c r="D51" s="126"/>
      <c r="E51" s="126"/>
      <c r="F51" s="126"/>
      <c r="G51" s="32"/>
      <c r="H51" s="33" t="str">
        <f t="shared" si="0"/>
        <v/>
      </c>
      <c r="L51" s="34" t="s">
        <v>267</v>
      </c>
      <c r="M51" s="35" t="s">
        <v>204</v>
      </c>
      <c r="N51" s="36" t="s">
        <v>268</v>
      </c>
      <c r="O51" s="37">
        <v>81600</v>
      </c>
    </row>
    <row r="52" spans="2:15" ht="15" customHeight="1" x14ac:dyDescent="0.3">
      <c r="B52" s="126"/>
      <c r="C52" s="126"/>
      <c r="D52" s="126"/>
      <c r="E52" s="126"/>
      <c r="F52" s="126"/>
      <c r="G52" s="32"/>
      <c r="H52" s="33" t="str">
        <f t="shared" si="0"/>
        <v/>
      </c>
      <c r="L52" s="34" t="s">
        <v>269</v>
      </c>
      <c r="M52" s="35" t="s">
        <v>270</v>
      </c>
      <c r="N52" s="36" t="s">
        <v>271</v>
      </c>
      <c r="O52" s="37">
        <v>37800</v>
      </c>
    </row>
    <row r="53" spans="2:15" ht="15" customHeight="1" x14ac:dyDescent="0.3">
      <c r="B53" s="12" t="s">
        <v>99</v>
      </c>
      <c r="C53" s="12" t="s">
        <v>100</v>
      </c>
      <c r="D53" s="13" t="s">
        <v>101</v>
      </c>
      <c r="E53" s="14" t="s">
        <v>102</v>
      </c>
      <c r="F53" s="13" t="s">
        <v>103</v>
      </c>
      <c r="G53" s="32"/>
      <c r="H53" s="33" t="e">
        <f t="shared" si="0"/>
        <v>#VALUE!</v>
      </c>
      <c r="L53" s="34" t="s">
        <v>272</v>
      </c>
      <c r="M53" s="35" t="s">
        <v>187</v>
      </c>
      <c r="N53" s="36" t="s">
        <v>273</v>
      </c>
      <c r="O53" s="37">
        <v>47000</v>
      </c>
    </row>
    <row r="54" spans="2:15" ht="15" customHeight="1" x14ac:dyDescent="0.3">
      <c r="B54" s="27" t="s">
        <v>274</v>
      </c>
      <c r="C54" s="27" t="s">
        <v>275</v>
      </c>
      <c r="D54" s="28" t="s">
        <v>711</v>
      </c>
      <c r="E54" s="29" t="s">
        <v>816</v>
      </c>
      <c r="F54" s="30">
        <v>138016.94558022</v>
      </c>
      <c r="G54" s="32"/>
      <c r="H54" s="33">
        <f t="shared" si="0"/>
        <v>144917.79285923101</v>
      </c>
      <c r="L54" s="34" t="s">
        <v>276</v>
      </c>
      <c r="M54" s="35" t="s">
        <v>254</v>
      </c>
      <c r="N54" s="36" t="s">
        <v>277</v>
      </c>
      <c r="O54" s="37">
        <v>63500</v>
      </c>
    </row>
    <row r="55" spans="2:15" ht="15" customHeight="1" x14ac:dyDescent="0.3">
      <c r="B55" s="27" t="s">
        <v>278</v>
      </c>
      <c r="C55" s="27" t="s">
        <v>275</v>
      </c>
      <c r="D55" s="28" t="s">
        <v>204</v>
      </c>
      <c r="E55" s="29" t="s">
        <v>815</v>
      </c>
      <c r="F55" s="30">
        <v>243254.88481155751</v>
      </c>
      <c r="G55" s="32"/>
      <c r="H55" s="33">
        <f t="shared" si="0"/>
        <v>255417.62905213539</v>
      </c>
      <c r="L55" s="34" t="s">
        <v>282</v>
      </c>
      <c r="M55" s="35" t="s">
        <v>215</v>
      </c>
      <c r="N55" s="36" t="s">
        <v>280</v>
      </c>
      <c r="O55" s="37">
        <v>85400</v>
      </c>
    </row>
    <row r="56" spans="2:15" ht="15" customHeight="1" x14ac:dyDescent="0.3">
      <c r="B56" s="27" t="s">
        <v>806</v>
      </c>
      <c r="C56" s="27" t="s">
        <v>275</v>
      </c>
      <c r="D56" s="28" t="s">
        <v>215</v>
      </c>
      <c r="E56" s="29" t="s">
        <v>1100</v>
      </c>
      <c r="F56" s="30">
        <v>263094.81449999998</v>
      </c>
      <c r="G56" s="32"/>
      <c r="H56" s="33">
        <f t="shared" si="0"/>
        <v>276249.55522500002</v>
      </c>
      <c r="L56" s="34"/>
      <c r="M56" s="35"/>
      <c r="N56" s="36"/>
      <c r="O56" s="37"/>
    </row>
    <row r="57" spans="2:15" ht="15" customHeight="1" x14ac:dyDescent="0.3">
      <c r="B57" s="27" t="s">
        <v>281</v>
      </c>
      <c r="C57" s="27" t="s">
        <v>275</v>
      </c>
      <c r="D57" s="28" t="s">
        <v>218</v>
      </c>
      <c r="E57" s="29" t="s">
        <v>1099</v>
      </c>
      <c r="F57" s="30">
        <v>282934.74506724009</v>
      </c>
      <c r="G57" s="32"/>
      <c r="H57" s="33">
        <f t="shared" si="0"/>
        <v>297081.48232060211</v>
      </c>
      <c r="L57" s="34" t="s">
        <v>283</v>
      </c>
      <c r="M57" s="35" t="s">
        <v>6</v>
      </c>
      <c r="N57" s="36" t="s">
        <v>284</v>
      </c>
      <c r="O57" s="37">
        <v>87900</v>
      </c>
    </row>
    <row r="58" spans="2:15" ht="15" customHeight="1" x14ac:dyDescent="0.3">
      <c r="B58" s="31"/>
      <c r="C58" s="31"/>
      <c r="D58" s="31"/>
      <c r="E58" s="31"/>
      <c r="F58" s="31"/>
      <c r="G58" s="32"/>
      <c r="H58" s="33" t="str">
        <f t="shared" si="0"/>
        <v/>
      </c>
      <c r="L58" s="34" t="s">
        <v>291</v>
      </c>
      <c r="M58" s="35" t="s">
        <v>289</v>
      </c>
      <c r="N58" s="36" t="s">
        <v>292</v>
      </c>
      <c r="O58" s="37">
        <v>100500</v>
      </c>
    </row>
    <row r="59" spans="2:15" ht="16.5" customHeight="1" x14ac:dyDescent="0.3">
      <c r="B59" s="126" t="s">
        <v>293</v>
      </c>
      <c r="C59" s="126"/>
      <c r="D59" s="126"/>
      <c r="E59" s="126"/>
      <c r="F59" s="126"/>
      <c r="G59" s="32"/>
      <c r="H59" s="33" t="str">
        <f t="shared" si="0"/>
        <v/>
      </c>
      <c r="L59" s="34" t="s">
        <v>294</v>
      </c>
      <c r="M59" s="35" t="s">
        <v>289</v>
      </c>
      <c r="N59" s="36" t="s">
        <v>295</v>
      </c>
      <c r="O59" s="37">
        <v>107200</v>
      </c>
    </row>
    <row r="60" spans="2:15" ht="17.25" customHeight="1" x14ac:dyDescent="0.3">
      <c r="B60" s="126"/>
      <c r="C60" s="126"/>
      <c r="D60" s="126"/>
      <c r="E60" s="126"/>
      <c r="F60" s="126"/>
      <c r="G60" s="32"/>
      <c r="H60" s="33" t="str">
        <f t="shared" si="0"/>
        <v/>
      </c>
      <c r="L60" s="34" t="s">
        <v>296</v>
      </c>
      <c r="M60" s="35" t="s">
        <v>297</v>
      </c>
      <c r="N60" s="36" t="s">
        <v>295</v>
      </c>
      <c r="O60" s="37">
        <v>112100</v>
      </c>
    </row>
    <row r="61" spans="2:15" s="42" customFormat="1" ht="15" customHeight="1" x14ac:dyDescent="0.3">
      <c r="B61" s="12" t="s">
        <v>99</v>
      </c>
      <c r="C61" s="12" t="s">
        <v>100</v>
      </c>
      <c r="D61" s="13" t="s">
        <v>101</v>
      </c>
      <c r="E61" s="14" t="s">
        <v>102</v>
      </c>
      <c r="F61" s="13" t="s">
        <v>103</v>
      </c>
      <c r="G61" s="32"/>
      <c r="H61" s="33" t="e">
        <f t="shared" si="0"/>
        <v>#VALUE!</v>
      </c>
      <c r="L61" s="34" t="s">
        <v>298</v>
      </c>
      <c r="M61" s="35" t="s">
        <v>299</v>
      </c>
      <c r="N61" s="36" t="s">
        <v>300</v>
      </c>
      <c r="O61" s="37">
        <v>119200</v>
      </c>
    </row>
    <row r="62" spans="2:15" ht="15" customHeight="1" x14ac:dyDescent="0.3">
      <c r="B62" s="38" t="s">
        <v>301</v>
      </c>
      <c r="C62" s="38" t="s">
        <v>293</v>
      </c>
      <c r="D62" s="28" t="s">
        <v>711</v>
      </c>
      <c r="E62" s="39" t="s">
        <v>302</v>
      </c>
      <c r="F62" s="40">
        <v>128158.606526895</v>
      </c>
      <c r="G62" s="32"/>
      <c r="H62" s="33">
        <f t="shared" si="0"/>
        <v>134566.53685323976</v>
      </c>
      <c r="L62" s="34" t="s">
        <v>303</v>
      </c>
      <c r="M62" s="35" t="s">
        <v>155</v>
      </c>
      <c r="N62" s="36" t="s">
        <v>304</v>
      </c>
      <c r="O62" s="37">
        <v>86900</v>
      </c>
    </row>
    <row r="63" spans="2:15" ht="15" customHeight="1" x14ac:dyDescent="0.3">
      <c r="B63" s="38" t="s">
        <v>305</v>
      </c>
      <c r="C63" s="38" t="s">
        <v>293</v>
      </c>
      <c r="D63" s="41" t="s">
        <v>254</v>
      </c>
      <c r="E63" s="39" t="s">
        <v>306</v>
      </c>
      <c r="F63" s="40">
        <v>192237.89322087</v>
      </c>
      <c r="G63" s="32"/>
      <c r="H63" s="33">
        <f t="shared" si="0"/>
        <v>201849.78788191351</v>
      </c>
      <c r="L63" s="34"/>
      <c r="M63" s="35"/>
      <c r="N63" s="36"/>
      <c r="O63" s="37"/>
    </row>
    <row r="64" spans="2:15" ht="15" customHeight="1" x14ac:dyDescent="0.3">
      <c r="B64" s="38" t="s">
        <v>307</v>
      </c>
      <c r="C64" s="38" t="s">
        <v>293</v>
      </c>
      <c r="D64" s="41" t="s">
        <v>204</v>
      </c>
      <c r="E64" s="39" t="s">
        <v>259</v>
      </c>
      <c r="F64" s="40">
        <v>225099.06758387998</v>
      </c>
      <c r="G64" s="32"/>
      <c r="H64" s="33">
        <f t="shared" si="0"/>
        <v>236354.020963074</v>
      </c>
      <c r="L64" s="34" t="s">
        <v>308</v>
      </c>
      <c r="M64" s="35" t="s">
        <v>289</v>
      </c>
      <c r="N64" s="36" t="s">
        <v>309</v>
      </c>
      <c r="O64" s="37">
        <v>95900</v>
      </c>
    </row>
    <row r="65" spans="2:15" ht="15" customHeight="1" x14ac:dyDescent="0.3">
      <c r="B65" s="38" t="s">
        <v>310</v>
      </c>
      <c r="C65" s="38" t="s">
        <v>293</v>
      </c>
      <c r="D65" s="41" t="s">
        <v>215</v>
      </c>
      <c r="E65" s="39" t="s">
        <v>263</v>
      </c>
      <c r="F65" s="40">
        <v>236600.48523872253</v>
      </c>
      <c r="G65" s="32"/>
      <c r="H65" s="33">
        <f t="shared" si="0"/>
        <v>248430.50950065866</v>
      </c>
      <c r="L65" s="34" t="s">
        <v>311</v>
      </c>
      <c r="M65" s="35" t="s">
        <v>6</v>
      </c>
      <c r="N65" s="36" t="s">
        <v>312</v>
      </c>
      <c r="O65" s="37">
        <v>83700</v>
      </c>
    </row>
    <row r="66" spans="2:15" ht="15" customHeight="1" x14ac:dyDescent="0.3">
      <c r="B66" s="38" t="s">
        <v>313</v>
      </c>
      <c r="C66" s="38" t="s">
        <v>293</v>
      </c>
      <c r="D66" s="41" t="s">
        <v>218</v>
      </c>
      <c r="E66" s="39" t="s">
        <v>314</v>
      </c>
      <c r="F66" s="40">
        <v>249744.94835613755</v>
      </c>
      <c r="G66" s="32"/>
      <c r="H66" s="33">
        <f t="shared" si="0"/>
        <v>262232.19577394443</v>
      </c>
      <c r="L66" s="34"/>
      <c r="M66" s="35"/>
      <c r="N66" s="36"/>
      <c r="O66" s="37"/>
    </row>
    <row r="67" spans="2:15" ht="15" customHeight="1" x14ac:dyDescent="0.3">
      <c r="B67" s="38" t="s">
        <v>315</v>
      </c>
      <c r="C67" s="38" t="s">
        <v>293</v>
      </c>
      <c r="D67" s="41" t="s">
        <v>175</v>
      </c>
      <c r="E67" s="39" t="s">
        <v>316</v>
      </c>
      <c r="F67" s="40">
        <v>285892.2467832375</v>
      </c>
      <c r="G67" s="32"/>
      <c r="H67" s="33">
        <f t="shared" si="0"/>
        <v>300186.85912239936</v>
      </c>
      <c r="L67" s="34"/>
      <c r="M67" s="35"/>
      <c r="N67" s="36"/>
      <c r="O67" s="37"/>
    </row>
    <row r="68" spans="2:15" ht="15" customHeight="1" x14ac:dyDescent="0.3">
      <c r="B68" s="31"/>
      <c r="C68" s="31"/>
      <c r="D68" s="31"/>
      <c r="E68" s="31"/>
      <c r="F68" s="31"/>
      <c r="G68" s="32"/>
      <c r="H68" s="33" t="str">
        <f t="shared" si="0"/>
        <v/>
      </c>
      <c r="L68" s="34" t="s">
        <v>317</v>
      </c>
      <c r="M68" s="35" t="s">
        <v>289</v>
      </c>
      <c r="N68" s="36" t="s">
        <v>318</v>
      </c>
      <c r="O68" s="37">
        <v>96200</v>
      </c>
    </row>
    <row r="69" spans="2:15" ht="15" customHeight="1" x14ac:dyDescent="0.3">
      <c r="B69" s="126" t="s">
        <v>319</v>
      </c>
      <c r="C69" s="126"/>
      <c r="D69" s="126"/>
      <c r="E69" s="126"/>
      <c r="F69" s="126"/>
      <c r="G69" s="32"/>
      <c r="H69" s="33" t="str">
        <f t="shared" si="0"/>
        <v/>
      </c>
      <c r="L69" s="34" t="s">
        <v>320</v>
      </c>
      <c r="M69" s="35" t="s">
        <v>289</v>
      </c>
      <c r="N69" s="36" t="s">
        <v>321</v>
      </c>
      <c r="O69" s="37">
        <v>96600</v>
      </c>
    </row>
    <row r="70" spans="2:15" ht="15" customHeight="1" x14ac:dyDescent="0.3">
      <c r="B70" s="126"/>
      <c r="C70" s="126"/>
      <c r="D70" s="126"/>
      <c r="E70" s="126"/>
      <c r="F70" s="126"/>
      <c r="G70" s="32"/>
      <c r="H70" s="33" t="str">
        <f t="shared" si="0"/>
        <v/>
      </c>
      <c r="L70" s="34" t="s">
        <v>322</v>
      </c>
      <c r="M70" s="35" t="s">
        <v>289</v>
      </c>
      <c r="N70" s="36" t="s">
        <v>323</v>
      </c>
      <c r="O70" s="37">
        <v>97700</v>
      </c>
    </row>
    <row r="71" spans="2:15" ht="15" customHeight="1" x14ac:dyDescent="0.3">
      <c r="B71" s="12" t="s">
        <v>99</v>
      </c>
      <c r="C71" s="12" t="s">
        <v>100</v>
      </c>
      <c r="D71" s="13" t="s">
        <v>101</v>
      </c>
      <c r="E71" s="14" t="s">
        <v>102</v>
      </c>
      <c r="F71" s="13" t="s">
        <v>103</v>
      </c>
      <c r="G71" s="32"/>
      <c r="H71" s="33" t="e">
        <f t="shared" si="0"/>
        <v>#VALUE!</v>
      </c>
      <c r="L71" s="34" t="s">
        <v>324</v>
      </c>
      <c r="M71" s="35" t="s">
        <v>297</v>
      </c>
      <c r="N71" s="36" t="s">
        <v>325</v>
      </c>
      <c r="O71" s="37">
        <v>109150</v>
      </c>
    </row>
    <row r="72" spans="2:15" ht="15" customHeight="1" x14ac:dyDescent="0.3">
      <c r="B72" s="38" t="s">
        <v>326</v>
      </c>
      <c r="C72" s="38" t="s">
        <v>319</v>
      </c>
      <c r="D72" s="28" t="s">
        <v>711</v>
      </c>
      <c r="E72" s="39" t="s">
        <v>273</v>
      </c>
      <c r="F72" s="40">
        <v>133087.77605355752</v>
      </c>
      <c r="G72" s="32"/>
      <c r="H72" s="33">
        <f t="shared" si="0"/>
        <v>139742.16485623541</v>
      </c>
      <c r="L72" s="34" t="s">
        <v>327</v>
      </c>
      <c r="M72" s="35" t="s">
        <v>328</v>
      </c>
      <c r="N72" s="36" t="s">
        <v>329</v>
      </c>
      <c r="O72" s="37">
        <v>163500</v>
      </c>
    </row>
    <row r="73" spans="2:15" ht="15" customHeight="1" x14ac:dyDescent="0.3">
      <c r="B73" s="38" t="s">
        <v>330</v>
      </c>
      <c r="C73" s="38" t="s">
        <v>319</v>
      </c>
      <c r="D73" s="41" t="s">
        <v>254</v>
      </c>
      <c r="E73" s="39" t="s">
        <v>753</v>
      </c>
      <c r="F73" s="40">
        <v>179093.41353398253</v>
      </c>
      <c r="G73" s="32"/>
      <c r="H73" s="33">
        <f t="shared" si="0"/>
        <v>188048.08421068167</v>
      </c>
      <c r="L73" s="34" t="s">
        <v>331</v>
      </c>
      <c r="M73" s="35" t="s">
        <v>155</v>
      </c>
      <c r="N73" s="36" t="s">
        <v>332</v>
      </c>
      <c r="O73" s="37">
        <v>89700</v>
      </c>
    </row>
    <row r="74" spans="2:15" ht="15" customHeight="1" x14ac:dyDescent="0.3">
      <c r="B74" s="38" t="s">
        <v>333</v>
      </c>
      <c r="C74" s="38" t="s">
        <v>319</v>
      </c>
      <c r="D74" s="41" t="s">
        <v>204</v>
      </c>
      <c r="E74" s="39" t="s">
        <v>746</v>
      </c>
      <c r="F74" s="40">
        <v>196640.88257882249</v>
      </c>
      <c r="G74" s="32"/>
      <c r="H74" s="33">
        <f t="shared" si="0"/>
        <v>206472.92670776363</v>
      </c>
      <c r="L74" s="34" t="s">
        <v>334</v>
      </c>
      <c r="M74" s="35" t="s">
        <v>155</v>
      </c>
      <c r="N74" s="36" t="s">
        <v>335</v>
      </c>
      <c r="O74" s="37">
        <v>90200</v>
      </c>
    </row>
    <row r="75" spans="2:15" ht="15" customHeight="1" x14ac:dyDescent="0.3">
      <c r="B75" s="38" t="s">
        <v>336</v>
      </c>
      <c r="C75" s="38" t="s">
        <v>319</v>
      </c>
      <c r="D75" s="41" t="s">
        <v>151</v>
      </c>
      <c r="E75" s="39" t="s">
        <v>748</v>
      </c>
      <c r="F75" s="40">
        <v>231145.11897387748</v>
      </c>
      <c r="G75" s="32"/>
      <c r="H75" s="33">
        <f t="shared" si="0"/>
        <v>242702.37492257138</v>
      </c>
      <c r="L75" s="34"/>
      <c r="M75" s="35"/>
      <c r="N75" s="36"/>
      <c r="O75" s="37"/>
    </row>
    <row r="76" spans="2:15" ht="15" customHeight="1" x14ac:dyDescent="0.3">
      <c r="B76" s="38" t="s">
        <v>337</v>
      </c>
      <c r="C76" s="38" t="s">
        <v>319</v>
      </c>
      <c r="D76" s="41" t="s">
        <v>175</v>
      </c>
      <c r="E76" s="39" t="s">
        <v>747</v>
      </c>
      <c r="F76" s="40">
        <v>273864.6655291575</v>
      </c>
      <c r="G76" s="32"/>
      <c r="H76" s="33">
        <f t="shared" ref="H76:H144" si="1">IF(F76="","",F76*1.05)</f>
        <v>287557.89880561538</v>
      </c>
      <c r="L76" s="34"/>
      <c r="M76" s="35"/>
      <c r="N76" s="36"/>
      <c r="O76" s="37"/>
    </row>
    <row r="77" spans="2:15" ht="15" customHeight="1" x14ac:dyDescent="0.3">
      <c r="B77" s="38" t="s">
        <v>338</v>
      </c>
      <c r="C77" s="38" t="s">
        <v>319</v>
      </c>
      <c r="D77" s="41" t="s">
        <v>175</v>
      </c>
      <c r="E77" s="39" t="s">
        <v>747</v>
      </c>
      <c r="F77" s="40">
        <v>305082.7778601225</v>
      </c>
      <c r="G77" s="32"/>
      <c r="H77" s="33">
        <f t="shared" si="1"/>
        <v>320336.91675312864</v>
      </c>
      <c r="L77" s="34"/>
      <c r="M77" s="35"/>
      <c r="N77" s="36"/>
      <c r="O77" s="37"/>
    </row>
    <row r="78" spans="2:15" ht="15" customHeight="1" x14ac:dyDescent="0.3">
      <c r="B78" s="87"/>
      <c r="C78" s="87"/>
      <c r="D78" s="88"/>
      <c r="E78" s="89"/>
      <c r="F78" s="90"/>
      <c r="G78" s="32"/>
      <c r="H78" s="33" t="str">
        <f t="shared" si="1"/>
        <v/>
      </c>
      <c r="L78" s="34"/>
      <c r="M78" s="35"/>
      <c r="N78" s="36"/>
      <c r="O78" s="37"/>
    </row>
    <row r="79" spans="2:15" ht="15" customHeight="1" x14ac:dyDescent="0.3">
      <c r="B79" s="127" t="s">
        <v>497</v>
      </c>
      <c r="C79" s="127"/>
      <c r="D79" s="127"/>
      <c r="E79" s="127"/>
      <c r="F79" s="127"/>
      <c r="G79" s="32"/>
      <c r="H79" s="33" t="str">
        <f t="shared" si="1"/>
        <v/>
      </c>
      <c r="L79" s="34"/>
      <c r="M79" s="35"/>
      <c r="N79" s="36"/>
      <c r="O79" s="37"/>
    </row>
    <row r="80" spans="2:15" ht="15" customHeight="1" x14ac:dyDescent="0.3">
      <c r="B80" s="127"/>
      <c r="C80" s="127"/>
      <c r="D80" s="127"/>
      <c r="E80" s="127"/>
      <c r="F80" s="127"/>
      <c r="G80" s="32"/>
      <c r="H80" s="33" t="str">
        <f t="shared" si="1"/>
        <v/>
      </c>
      <c r="L80" s="34"/>
      <c r="M80" s="35"/>
      <c r="N80" s="36"/>
      <c r="O80" s="37"/>
    </row>
    <row r="81" spans="2:15" ht="15" customHeight="1" x14ac:dyDescent="0.3">
      <c r="B81" s="12" t="s">
        <v>99</v>
      </c>
      <c r="C81" s="12" t="s">
        <v>100</v>
      </c>
      <c r="D81" s="13" t="s">
        <v>101</v>
      </c>
      <c r="E81" s="14" t="s">
        <v>102</v>
      </c>
      <c r="F81" s="13" t="s">
        <v>103</v>
      </c>
      <c r="G81" s="32"/>
      <c r="H81" s="33" t="e">
        <f t="shared" si="1"/>
        <v>#VALUE!</v>
      </c>
      <c r="L81" s="34"/>
      <c r="M81" s="35"/>
      <c r="N81" s="36"/>
      <c r="O81" s="37"/>
    </row>
    <row r="82" spans="2:15" ht="15" customHeight="1" x14ac:dyDescent="0.3">
      <c r="B82" s="27" t="s">
        <v>673</v>
      </c>
      <c r="C82" s="27" t="s">
        <v>497</v>
      </c>
      <c r="D82" s="28" t="s">
        <v>6</v>
      </c>
      <c r="E82" s="28" t="s">
        <v>1102</v>
      </c>
      <c r="F82" s="43">
        <v>404250</v>
      </c>
      <c r="G82" s="32"/>
      <c r="H82" s="33">
        <f t="shared" si="1"/>
        <v>424462.5</v>
      </c>
      <c r="L82" s="34"/>
      <c r="M82" s="35"/>
      <c r="N82" s="36"/>
      <c r="O82" s="37"/>
    </row>
    <row r="83" spans="2:15" ht="15" customHeight="1" x14ac:dyDescent="0.3">
      <c r="B83" s="27" t="s">
        <v>674</v>
      </c>
      <c r="C83" s="27" t="s">
        <v>497</v>
      </c>
      <c r="D83" s="28" t="s">
        <v>6</v>
      </c>
      <c r="E83" s="28" t="s">
        <v>284</v>
      </c>
      <c r="F83" s="43">
        <v>427078.61100494105</v>
      </c>
      <c r="G83" s="32"/>
      <c r="H83" s="33">
        <f t="shared" si="1"/>
        <v>448432.54155518813</v>
      </c>
      <c r="L83" s="34"/>
      <c r="M83" s="35"/>
      <c r="N83" s="36"/>
      <c r="O83" s="37"/>
    </row>
    <row r="84" spans="2:15" ht="15" customHeight="1" x14ac:dyDescent="0.3">
      <c r="B84" s="27" t="s">
        <v>675</v>
      </c>
      <c r="C84" s="27" t="s">
        <v>497</v>
      </c>
      <c r="D84" s="28" t="s">
        <v>6</v>
      </c>
      <c r="E84" s="28" t="s">
        <v>759</v>
      </c>
      <c r="F84" s="43">
        <v>448432.54155518813</v>
      </c>
      <c r="G84" s="32"/>
      <c r="H84" s="33">
        <f t="shared" si="1"/>
        <v>470854.16863294755</v>
      </c>
      <c r="L84" s="34"/>
      <c r="M84" s="35"/>
      <c r="N84" s="36"/>
      <c r="O84" s="37"/>
    </row>
    <row r="85" spans="2:15" ht="15" customHeight="1" x14ac:dyDescent="0.3">
      <c r="B85" s="27" t="s">
        <v>721</v>
      </c>
      <c r="C85" s="27" t="s">
        <v>497</v>
      </c>
      <c r="D85" s="28" t="s">
        <v>286</v>
      </c>
      <c r="E85" s="28" t="s">
        <v>676</v>
      </c>
      <c r="F85" s="43">
        <v>575718.90205310623</v>
      </c>
      <c r="G85" s="32"/>
      <c r="H85" s="33">
        <f t="shared" si="1"/>
        <v>604504.84715576156</v>
      </c>
      <c r="L85" s="34"/>
      <c r="M85" s="35"/>
      <c r="N85" s="36"/>
      <c r="O85" s="37"/>
    </row>
    <row r="86" spans="2:15" ht="15" customHeight="1" x14ac:dyDescent="0.3">
      <c r="B86" s="27" t="s">
        <v>722</v>
      </c>
      <c r="C86" s="27" t="s">
        <v>497</v>
      </c>
      <c r="D86" s="41" t="s">
        <v>289</v>
      </c>
      <c r="E86" s="28" t="s">
        <v>677</v>
      </c>
      <c r="F86" s="43">
        <v>658322.01313051023</v>
      </c>
      <c r="G86" s="32"/>
      <c r="H86" s="33">
        <f t="shared" si="1"/>
        <v>691238.11378703581</v>
      </c>
      <c r="L86" s="34"/>
      <c r="M86" s="35"/>
      <c r="N86" s="36"/>
      <c r="O86" s="37"/>
    </row>
    <row r="87" spans="2:15" ht="15" customHeight="1" x14ac:dyDescent="0.3">
      <c r="B87" s="27" t="s">
        <v>758</v>
      </c>
      <c r="C87" s="27" t="s">
        <v>497</v>
      </c>
      <c r="D87" s="41" t="s">
        <v>289</v>
      </c>
      <c r="E87" s="116" t="s">
        <v>723</v>
      </c>
      <c r="F87" s="40">
        <v>694047.47880183184</v>
      </c>
      <c r="G87" s="32"/>
      <c r="H87" s="33">
        <f t="shared" si="1"/>
        <v>728749.85274192342</v>
      </c>
      <c r="L87" s="34"/>
      <c r="M87" s="35"/>
      <c r="N87" s="36"/>
      <c r="O87" s="37"/>
    </row>
    <row r="88" spans="2:15" ht="15" customHeight="1" x14ac:dyDescent="0.3">
      <c r="B88" s="27" t="s">
        <v>1101</v>
      </c>
      <c r="C88" s="27" t="s">
        <v>497</v>
      </c>
      <c r="D88" s="28" t="s">
        <v>349</v>
      </c>
      <c r="E88" s="29" t="s">
        <v>678</v>
      </c>
      <c r="F88" s="30">
        <v>1154060.1222943971</v>
      </c>
      <c r="G88" s="32"/>
      <c r="H88" s="33">
        <f t="shared" si="1"/>
        <v>1211763.128409117</v>
      </c>
      <c r="L88" s="34"/>
      <c r="M88" s="35"/>
      <c r="N88" s="36"/>
      <c r="O88" s="37"/>
    </row>
    <row r="89" spans="2:15" ht="15" customHeight="1" x14ac:dyDescent="0.3">
      <c r="B89" s="27" t="s">
        <v>1103</v>
      </c>
      <c r="C89" s="27" t="s">
        <v>497</v>
      </c>
      <c r="D89" s="28" t="s">
        <v>286</v>
      </c>
      <c r="E89" s="29" t="s">
        <v>1106</v>
      </c>
      <c r="F89" s="30">
        <v>662076.7373610721</v>
      </c>
      <c r="G89" s="32"/>
      <c r="H89" s="33">
        <f t="shared" ref="H89:H91" si="2">IF(F89="","",F89*1.05)</f>
        <v>695180.57422912575</v>
      </c>
      <c r="L89" s="34"/>
      <c r="M89" s="35"/>
      <c r="N89" s="36"/>
      <c r="O89" s="37"/>
    </row>
    <row r="90" spans="2:15" ht="15" customHeight="1" x14ac:dyDescent="0.3">
      <c r="B90" s="27" t="s">
        <v>1104</v>
      </c>
      <c r="C90" s="27" t="s">
        <v>497</v>
      </c>
      <c r="D90" s="28" t="s">
        <v>289</v>
      </c>
      <c r="E90" s="29" t="s">
        <v>1107</v>
      </c>
      <c r="F90" s="30">
        <v>757070.31510008674</v>
      </c>
      <c r="G90" s="32"/>
      <c r="H90" s="33">
        <f t="shared" si="2"/>
        <v>794923.8308550911</v>
      </c>
      <c r="L90" s="34"/>
      <c r="M90" s="35"/>
      <c r="N90" s="36"/>
      <c r="O90" s="37"/>
    </row>
    <row r="91" spans="2:15" ht="15" customHeight="1" x14ac:dyDescent="0.3">
      <c r="B91" s="27" t="s">
        <v>1105</v>
      </c>
      <c r="C91" s="27" t="s">
        <v>497</v>
      </c>
      <c r="D91" s="28" t="s">
        <v>349</v>
      </c>
      <c r="E91" s="29" t="s">
        <v>1108</v>
      </c>
      <c r="F91" s="30">
        <v>1327169.1406385566</v>
      </c>
      <c r="G91" s="32"/>
      <c r="H91" s="33">
        <f t="shared" si="2"/>
        <v>1393527.5976704846</v>
      </c>
      <c r="L91" s="34"/>
      <c r="M91" s="35"/>
      <c r="N91" s="36"/>
      <c r="O91" s="37"/>
    </row>
    <row r="92" spans="2:15" ht="15" customHeight="1" x14ac:dyDescent="0.3">
      <c r="B92" s="31"/>
      <c r="C92" s="31"/>
      <c r="D92" s="31"/>
      <c r="E92" s="31"/>
      <c r="F92" s="31"/>
      <c r="H92" s="33" t="str">
        <f t="shared" si="1"/>
        <v/>
      </c>
      <c r="L92" s="34" t="s">
        <v>339</v>
      </c>
      <c r="M92" s="35" t="s">
        <v>289</v>
      </c>
      <c r="N92" s="36" t="s">
        <v>340</v>
      </c>
      <c r="O92" s="37">
        <v>98400</v>
      </c>
    </row>
    <row r="93" spans="2:15" ht="15" customHeight="1" x14ac:dyDescent="0.3">
      <c r="B93" s="127" t="s">
        <v>211</v>
      </c>
      <c r="C93" s="127"/>
      <c r="D93" s="127"/>
      <c r="E93" s="127"/>
      <c r="F93" s="127"/>
      <c r="H93" s="33" t="str">
        <f t="shared" si="1"/>
        <v/>
      </c>
    </row>
    <row r="94" spans="2:15" ht="15" customHeight="1" x14ac:dyDescent="0.3">
      <c r="B94" s="127"/>
      <c r="C94" s="127"/>
      <c r="D94" s="127"/>
      <c r="E94" s="127"/>
      <c r="F94" s="127"/>
      <c r="H94" s="33" t="str">
        <f t="shared" si="1"/>
        <v/>
      </c>
    </row>
    <row r="95" spans="2:15" ht="15" customHeight="1" x14ac:dyDescent="0.3">
      <c r="B95" s="12" t="s">
        <v>99</v>
      </c>
      <c r="C95" s="12" t="s">
        <v>100</v>
      </c>
      <c r="D95" s="13" t="s">
        <v>101</v>
      </c>
      <c r="E95" s="14" t="s">
        <v>102</v>
      </c>
      <c r="F95" s="13" t="s">
        <v>103</v>
      </c>
      <c r="H95" s="33" t="e">
        <f t="shared" si="1"/>
        <v>#VALUE!</v>
      </c>
    </row>
    <row r="96" spans="2:15" ht="15" customHeight="1" x14ac:dyDescent="0.3">
      <c r="B96" s="27" t="s">
        <v>237</v>
      </c>
      <c r="C96" s="27" t="s">
        <v>211</v>
      </c>
      <c r="D96" s="28" t="s">
        <v>711</v>
      </c>
      <c r="E96" s="28" t="s">
        <v>221</v>
      </c>
      <c r="F96" s="30">
        <v>128947.379695785</v>
      </c>
      <c r="H96" s="33">
        <f t="shared" si="1"/>
        <v>135394.74868057427</v>
      </c>
    </row>
    <row r="97" spans="1:8" ht="15" customHeight="1" x14ac:dyDescent="0.3">
      <c r="B97" s="31"/>
      <c r="C97" s="31"/>
      <c r="D97" s="31"/>
      <c r="E97" s="31"/>
      <c r="F97" s="31"/>
      <c r="H97" s="33" t="str">
        <f t="shared" si="1"/>
        <v/>
      </c>
    </row>
    <row r="98" spans="1:8" ht="15" customHeight="1" x14ac:dyDescent="0.3">
      <c r="B98" s="127" t="s">
        <v>239</v>
      </c>
      <c r="C98" s="127"/>
      <c r="D98" s="127"/>
      <c r="E98" s="127"/>
      <c r="F98" s="127"/>
      <c r="H98" s="33" t="str">
        <f t="shared" si="1"/>
        <v/>
      </c>
    </row>
    <row r="99" spans="1:8" ht="15" customHeight="1" x14ac:dyDescent="0.3">
      <c r="B99" s="127"/>
      <c r="C99" s="127"/>
      <c r="D99" s="127"/>
      <c r="E99" s="127"/>
      <c r="F99" s="127"/>
      <c r="H99" s="33" t="str">
        <f t="shared" si="1"/>
        <v/>
      </c>
    </row>
    <row r="100" spans="1:8" ht="15" customHeight="1" x14ac:dyDescent="0.3">
      <c r="B100" s="12" t="s">
        <v>99</v>
      </c>
      <c r="C100" s="12" t="s">
        <v>100</v>
      </c>
      <c r="D100" s="13" t="s">
        <v>101</v>
      </c>
      <c r="E100" s="14" t="s">
        <v>102</v>
      </c>
      <c r="F100" s="13" t="s">
        <v>103</v>
      </c>
      <c r="H100" s="33" t="e">
        <f t="shared" si="1"/>
        <v>#VALUE!</v>
      </c>
    </row>
    <row r="101" spans="1:8" ht="15" customHeight="1" x14ac:dyDescent="0.3">
      <c r="B101" s="27" t="s">
        <v>341</v>
      </c>
      <c r="C101" s="27" t="s">
        <v>239</v>
      </c>
      <c r="D101" s="28" t="s">
        <v>6</v>
      </c>
      <c r="E101" s="29" t="s">
        <v>342</v>
      </c>
      <c r="F101" s="30">
        <v>331599.16981343256</v>
      </c>
      <c r="G101" s="32"/>
      <c r="H101" s="33">
        <f t="shared" si="1"/>
        <v>348179.1283041042</v>
      </c>
    </row>
    <row r="102" spans="1:8" ht="15" customHeight="1" x14ac:dyDescent="0.3">
      <c r="B102" s="27" t="s">
        <v>343</v>
      </c>
      <c r="C102" s="27" t="s">
        <v>239</v>
      </c>
      <c r="D102" s="28" t="s">
        <v>344</v>
      </c>
      <c r="E102" s="29" t="s">
        <v>345</v>
      </c>
      <c r="F102" s="30">
        <v>367447.72065135755</v>
      </c>
      <c r="G102" s="32"/>
      <c r="H102" s="33">
        <f t="shared" si="1"/>
        <v>385820.10668392543</v>
      </c>
    </row>
    <row r="103" spans="1:8" ht="15" customHeight="1" x14ac:dyDescent="0.3">
      <c r="B103" s="27" t="s">
        <v>346</v>
      </c>
      <c r="C103" s="27" t="s">
        <v>239</v>
      </c>
      <c r="D103" s="28" t="s">
        <v>344</v>
      </c>
      <c r="E103" s="29" t="s">
        <v>757</v>
      </c>
      <c r="F103" s="30">
        <v>394334.14206453756</v>
      </c>
      <c r="G103" s="32"/>
      <c r="H103" s="33">
        <f t="shared" si="1"/>
        <v>414050.84916776448</v>
      </c>
    </row>
    <row r="104" spans="1:8" ht="15" customHeight="1" x14ac:dyDescent="0.3">
      <c r="B104" s="27" t="s">
        <v>347</v>
      </c>
      <c r="C104" s="27" t="s">
        <v>239</v>
      </c>
      <c r="D104" s="28" t="s">
        <v>299</v>
      </c>
      <c r="E104" s="29" t="s">
        <v>1110</v>
      </c>
      <c r="F104" s="30">
        <v>586123.93047111749</v>
      </c>
      <c r="G104" s="32"/>
      <c r="H104" s="33">
        <f t="shared" si="1"/>
        <v>615430.1269946734</v>
      </c>
    </row>
    <row r="105" spans="1:8" ht="15" customHeight="1" x14ac:dyDescent="0.3">
      <c r="B105" s="27" t="s">
        <v>348</v>
      </c>
      <c r="C105" s="27" t="s">
        <v>239</v>
      </c>
      <c r="D105" s="28" t="s">
        <v>349</v>
      </c>
      <c r="E105" s="29" t="s">
        <v>350</v>
      </c>
      <c r="F105" s="30">
        <v>756404.58837494242</v>
      </c>
      <c r="G105" s="32"/>
      <c r="H105" s="33">
        <f t="shared" si="1"/>
        <v>794224.81779368955</v>
      </c>
    </row>
    <row r="106" spans="1:8" ht="15" customHeight="1" x14ac:dyDescent="0.3">
      <c r="B106" s="31"/>
      <c r="C106" s="31"/>
      <c r="D106" s="31"/>
      <c r="E106" s="31"/>
      <c r="F106" s="31"/>
      <c r="H106" s="33" t="str">
        <f t="shared" si="1"/>
        <v/>
      </c>
    </row>
    <row r="107" spans="1:8" ht="15" customHeight="1" x14ac:dyDescent="0.3">
      <c r="B107" s="127" t="s">
        <v>351</v>
      </c>
      <c r="C107" s="127"/>
      <c r="D107" s="127"/>
      <c r="E107" s="127"/>
      <c r="F107" s="127"/>
      <c r="H107" s="33" t="str">
        <f t="shared" si="1"/>
        <v/>
      </c>
    </row>
    <row r="108" spans="1:8" ht="15" customHeight="1" x14ac:dyDescent="0.3">
      <c r="B108" s="127"/>
      <c r="C108" s="127"/>
      <c r="D108" s="127"/>
      <c r="E108" s="127"/>
      <c r="F108" s="127"/>
      <c r="H108" s="33" t="str">
        <f t="shared" si="1"/>
        <v/>
      </c>
    </row>
    <row r="109" spans="1:8" ht="15" customHeight="1" x14ac:dyDescent="0.3">
      <c r="B109" s="12" t="s">
        <v>99</v>
      </c>
      <c r="C109" s="12" t="s">
        <v>100</v>
      </c>
      <c r="D109" s="13" t="s">
        <v>101</v>
      </c>
      <c r="E109" s="14" t="s">
        <v>102</v>
      </c>
      <c r="F109" s="13" t="s">
        <v>103</v>
      </c>
      <c r="H109" s="33" t="e">
        <f t="shared" si="1"/>
        <v>#VALUE!</v>
      </c>
    </row>
    <row r="110" spans="1:8" ht="15" customHeight="1" x14ac:dyDescent="0.3">
      <c r="B110" s="38" t="s">
        <v>352</v>
      </c>
      <c r="C110" s="38" t="s">
        <v>351</v>
      </c>
      <c r="D110" s="41" t="s">
        <v>344</v>
      </c>
      <c r="E110" s="39" t="s">
        <v>353</v>
      </c>
      <c r="F110" s="40">
        <v>378202.28590273496</v>
      </c>
      <c r="G110" s="32"/>
      <c r="H110" s="33">
        <f t="shared" si="1"/>
        <v>397112.40019787173</v>
      </c>
    </row>
    <row r="111" spans="1:8" ht="15" customHeight="1" x14ac:dyDescent="0.3">
      <c r="B111" s="38" t="s">
        <v>354</v>
      </c>
      <c r="C111" s="38" t="s">
        <v>351</v>
      </c>
      <c r="D111" s="41" t="s">
        <v>289</v>
      </c>
      <c r="E111" s="39" t="s">
        <v>1109</v>
      </c>
      <c r="F111" s="40">
        <v>408673.57896918006</v>
      </c>
      <c r="G111" s="32"/>
      <c r="H111" s="33">
        <f t="shared" si="1"/>
        <v>429107.2579176391</v>
      </c>
    </row>
    <row r="112" spans="1:8" ht="15" customHeight="1" x14ac:dyDescent="0.3">
      <c r="A112" s="22" t="s">
        <v>27</v>
      </c>
      <c r="B112" s="31"/>
      <c r="C112" s="31"/>
      <c r="D112" s="31"/>
      <c r="E112" s="31"/>
      <c r="F112" s="31"/>
      <c r="H112" s="33" t="str">
        <f t="shared" si="1"/>
        <v/>
      </c>
    </row>
    <row r="113" spans="2:10" ht="15" customHeight="1" x14ac:dyDescent="0.3">
      <c r="B113" s="127" t="s">
        <v>36</v>
      </c>
      <c r="C113" s="127"/>
      <c r="D113" s="127"/>
      <c r="E113" s="127"/>
      <c r="F113" s="127"/>
      <c r="H113" s="33" t="str">
        <f t="shared" si="1"/>
        <v/>
      </c>
    </row>
    <row r="114" spans="2:10" ht="15" customHeight="1" x14ac:dyDescent="0.3">
      <c r="B114" s="127"/>
      <c r="C114" s="127"/>
      <c r="D114" s="127"/>
      <c r="E114" s="127"/>
      <c r="F114" s="127"/>
      <c r="H114" s="33" t="str">
        <f t="shared" si="1"/>
        <v/>
      </c>
    </row>
    <row r="115" spans="2:10" ht="15" customHeight="1" x14ac:dyDescent="0.3">
      <c r="B115" s="12" t="s">
        <v>99</v>
      </c>
      <c r="C115" s="12" t="s">
        <v>100</v>
      </c>
      <c r="D115" s="13" t="s">
        <v>101</v>
      </c>
      <c r="E115" s="14" t="s">
        <v>102</v>
      </c>
      <c r="F115" s="13" t="s">
        <v>103</v>
      </c>
      <c r="H115" s="33" t="e">
        <f t="shared" si="1"/>
        <v>#VALUE!</v>
      </c>
    </row>
    <row r="116" spans="2:10" ht="15" customHeight="1" x14ac:dyDescent="0.3">
      <c r="B116" s="27" t="s">
        <v>285</v>
      </c>
      <c r="C116" s="38" t="s">
        <v>275</v>
      </c>
      <c r="D116" s="41" t="s">
        <v>711</v>
      </c>
      <c r="E116" s="39" t="s">
        <v>1097</v>
      </c>
      <c r="F116" s="40">
        <v>168000.86418255002</v>
      </c>
      <c r="H116" s="33">
        <f t="shared" si="1"/>
        <v>176400.90739167752</v>
      </c>
    </row>
    <row r="117" spans="2:10" ht="15" customHeight="1" x14ac:dyDescent="0.3">
      <c r="B117" s="27" t="s">
        <v>288</v>
      </c>
      <c r="C117" s="38" t="s">
        <v>275</v>
      </c>
      <c r="D117" s="41" t="s">
        <v>6</v>
      </c>
      <c r="E117" s="39" t="s">
        <v>1098</v>
      </c>
      <c r="F117" s="40">
        <v>320844.60456205503</v>
      </c>
      <c r="G117" s="32"/>
      <c r="H117" s="33">
        <f t="shared" si="1"/>
        <v>336886.83479015779</v>
      </c>
    </row>
    <row r="118" spans="2:10" ht="15" customHeight="1" x14ac:dyDescent="0.3">
      <c r="B118" s="27" t="s">
        <v>356</v>
      </c>
      <c r="C118" s="38" t="s">
        <v>275</v>
      </c>
      <c r="D118" s="41" t="s">
        <v>6</v>
      </c>
      <c r="E118" s="39" t="s">
        <v>1133</v>
      </c>
      <c r="F118" s="40">
        <v>388956.85115411255</v>
      </c>
      <c r="G118" s="32"/>
      <c r="H118" s="33">
        <f t="shared" si="1"/>
        <v>408404.6937118182</v>
      </c>
    </row>
    <row r="119" spans="2:10" ht="15" customHeight="1" x14ac:dyDescent="0.3">
      <c r="B119" s="27" t="s">
        <v>357</v>
      </c>
      <c r="C119" s="38" t="s">
        <v>275</v>
      </c>
      <c r="D119" s="41" t="s">
        <v>155</v>
      </c>
      <c r="E119" s="39" t="s">
        <v>1134</v>
      </c>
      <c r="F119" s="40">
        <v>412258.41748350003</v>
      </c>
      <c r="G119" s="32"/>
      <c r="H119" s="33">
        <f t="shared" si="1"/>
        <v>432871.33835767506</v>
      </c>
    </row>
    <row r="120" spans="2:10" ht="15" customHeight="1" x14ac:dyDescent="0.3">
      <c r="B120" s="27" t="s">
        <v>358</v>
      </c>
      <c r="C120" s="38" t="s">
        <v>275</v>
      </c>
      <c r="D120" s="41" t="s">
        <v>286</v>
      </c>
      <c r="E120" s="39" t="s">
        <v>1135</v>
      </c>
      <c r="F120" s="40">
        <v>471408.55122028501</v>
      </c>
      <c r="G120" s="32"/>
      <c r="H120" s="33">
        <f t="shared" si="1"/>
        <v>494978.97878129926</v>
      </c>
    </row>
    <row r="121" spans="2:10" ht="15" customHeight="1" x14ac:dyDescent="0.3">
      <c r="B121" s="27" t="s">
        <v>359</v>
      </c>
      <c r="C121" s="38" t="s">
        <v>275</v>
      </c>
      <c r="D121" s="41" t="s">
        <v>289</v>
      </c>
      <c r="E121" s="39" t="s">
        <v>1136</v>
      </c>
      <c r="F121" s="40">
        <v>501879.82771725749</v>
      </c>
      <c r="G121" s="32"/>
      <c r="H121" s="33">
        <f t="shared" si="1"/>
        <v>526973.81910312036</v>
      </c>
    </row>
    <row r="122" spans="2:10" ht="15" customHeight="1" x14ac:dyDescent="0.3">
      <c r="B122" s="27" t="s">
        <v>361</v>
      </c>
      <c r="C122" s="38" t="s">
        <v>275</v>
      </c>
      <c r="D122" s="41" t="s">
        <v>289</v>
      </c>
      <c r="E122" s="39" t="s">
        <v>1137</v>
      </c>
      <c r="F122" s="40">
        <v>530558.66838759766</v>
      </c>
      <c r="G122" s="32"/>
      <c r="H122" s="33">
        <f t="shared" si="1"/>
        <v>557086.60180697753</v>
      </c>
    </row>
    <row r="123" spans="2:10" ht="15" customHeight="1" x14ac:dyDescent="0.3">
      <c r="B123" s="27" t="s">
        <v>362</v>
      </c>
      <c r="C123" s="38" t="s">
        <v>275</v>
      </c>
      <c r="D123" s="41" t="s">
        <v>299</v>
      </c>
      <c r="E123" s="39" t="s">
        <v>1138</v>
      </c>
      <c r="F123" s="40">
        <v>688292.32521341252</v>
      </c>
      <c r="G123" s="32"/>
      <c r="H123" s="33">
        <f t="shared" si="1"/>
        <v>722706.94147408323</v>
      </c>
    </row>
    <row r="124" spans="2:10" ht="15" customHeight="1" x14ac:dyDescent="0.3">
      <c r="B124" s="27" t="s">
        <v>364</v>
      </c>
      <c r="C124" s="38" t="s">
        <v>275</v>
      </c>
      <c r="D124" s="41" t="s">
        <v>328</v>
      </c>
      <c r="E124" s="39" t="s">
        <v>1139</v>
      </c>
      <c r="F124" s="40">
        <v>842441.12695543491</v>
      </c>
      <c r="G124" s="32"/>
      <c r="H124" s="33">
        <f t="shared" si="1"/>
        <v>884563.18330320669</v>
      </c>
    </row>
    <row r="125" spans="2:10" ht="15" customHeight="1" x14ac:dyDescent="0.3">
      <c r="B125" s="27" t="s">
        <v>366</v>
      </c>
      <c r="C125" s="38" t="s">
        <v>275</v>
      </c>
      <c r="D125" s="41" t="s">
        <v>6</v>
      </c>
      <c r="E125" s="39" t="s">
        <v>1140</v>
      </c>
      <c r="F125" s="40">
        <v>393206.01494999998</v>
      </c>
      <c r="G125" s="32"/>
      <c r="H125" s="33">
        <f t="shared" si="1"/>
        <v>412866.31569750002</v>
      </c>
    </row>
    <row r="126" spans="2:10" ht="15" customHeight="1" x14ac:dyDescent="0.3">
      <c r="B126" s="27" t="s">
        <v>367</v>
      </c>
      <c r="C126" s="38" t="s">
        <v>275</v>
      </c>
      <c r="D126" s="41" t="s">
        <v>6</v>
      </c>
      <c r="E126" s="39" t="s">
        <v>1141</v>
      </c>
      <c r="F126" s="40">
        <v>403967.46022499999</v>
      </c>
      <c r="G126" s="32"/>
      <c r="H126" s="33">
        <f t="shared" si="1"/>
        <v>424165.83323624998</v>
      </c>
    </row>
    <row r="127" spans="2:10" ht="15" customHeight="1" x14ac:dyDescent="0.3">
      <c r="B127" s="27" t="s">
        <v>712</v>
      </c>
      <c r="C127" s="38" t="s">
        <v>275</v>
      </c>
      <c r="D127" s="41" t="s">
        <v>155</v>
      </c>
      <c r="E127" s="39" t="s">
        <v>1142</v>
      </c>
      <c r="F127" s="40">
        <v>425228.90549999999</v>
      </c>
      <c r="G127" s="32"/>
      <c r="H127" s="33">
        <f t="shared" si="1"/>
        <v>446490.350775</v>
      </c>
    </row>
    <row r="128" spans="2:10" ht="15" customHeight="1" x14ac:dyDescent="0.3">
      <c r="B128" s="27" t="s">
        <v>768</v>
      </c>
      <c r="C128" s="38" t="s">
        <v>275</v>
      </c>
      <c r="D128" s="41" t="s">
        <v>286</v>
      </c>
      <c r="E128" s="39" t="s">
        <v>1143</v>
      </c>
      <c r="F128" s="40">
        <v>514605.20863499999</v>
      </c>
      <c r="G128" s="32"/>
      <c r="H128" s="33">
        <f t="shared" si="1"/>
        <v>540335.46906675003</v>
      </c>
      <c r="J128" s="171"/>
    </row>
    <row r="129" spans="2:10" ht="15" customHeight="1" x14ac:dyDescent="0.3">
      <c r="B129" s="27" t="s">
        <v>769</v>
      </c>
      <c r="C129" s="38" t="s">
        <v>275</v>
      </c>
      <c r="D129" s="41" t="s">
        <v>289</v>
      </c>
      <c r="E129" s="39" t="s">
        <v>1144</v>
      </c>
      <c r="F129" s="40">
        <v>577161.80187484622</v>
      </c>
      <c r="G129" s="32"/>
      <c r="H129" s="33">
        <f t="shared" si="1"/>
        <v>606019.89196858858</v>
      </c>
      <c r="J129" s="22" t="s">
        <v>27</v>
      </c>
    </row>
    <row r="130" spans="2:10" ht="15" customHeight="1" x14ac:dyDescent="0.3">
      <c r="B130" s="27" t="s">
        <v>817</v>
      </c>
      <c r="C130" s="38" t="s">
        <v>275</v>
      </c>
      <c r="D130" s="41" t="s">
        <v>289</v>
      </c>
      <c r="E130" s="39" t="s">
        <v>1145</v>
      </c>
      <c r="F130" s="40">
        <v>610142.46864573716</v>
      </c>
      <c r="G130" s="32"/>
      <c r="H130" s="33">
        <f t="shared" si="1"/>
        <v>640649.59207802406</v>
      </c>
    </row>
    <row r="131" spans="2:10" ht="15" customHeight="1" x14ac:dyDescent="0.3">
      <c r="B131" s="27" t="s">
        <v>1095</v>
      </c>
      <c r="C131" s="38" t="s">
        <v>275</v>
      </c>
      <c r="D131" s="41" t="s">
        <v>289</v>
      </c>
      <c r="E131" s="39" t="s">
        <v>1146</v>
      </c>
      <c r="F131" s="40">
        <v>683359.56488322571</v>
      </c>
      <c r="G131" s="32"/>
      <c r="H131" s="33">
        <f t="shared" si="1"/>
        <v>717527.54312738706</v>
      </c>
    </row>
    <row r="132" spans="2:10" ht="15" customHeight="1" x14ac:dyDescent="0.3">
      <c r="B132" s="27" t="s">
        <v>1096</v>
      </c>
      <c r="C132" s="38" t="s">
        <v>275</v>
      </c>
      <c r="D132" s="41" t="s">
        <v>328</v>
      </c>
      <c r="E132" s="39" t="s">
        <v>1147</v>
      </c>
      <c r="F132" s="40">
        <v>968807.29599875025</v>
      </c>
      <c r="G132" s="32"/>
      <c r="H132" s="33">
        <f t="shared" si="1"/>
        <v>1017247.6607986878</v>
      </c>
    </row>
    <row r="133" spans="2:10" ht="15" customHeight="1" x14ac:dyDescent="0.3">
      <c r="B133" s="31"/>
      <c r="C133" s="31"/>
      <c r="D133" s="31"/>
      <c r="E133" s="31"/>
      <c r="F133" s="31"/>
      <c r="H133" s="33" t="str">
        <f t="shared" si="1"/>
        <v/>
      </c>
    </row>
    <row r="134" spans="2:10" ht="15" customHeight="1" x14ac:dyDescent="0.3">
      <c r="B134" s="127" t="s">
        <v>293</v>
      </c>
      <c r="C134" s="127"/>
      <c r="D134" s="127"/>
      <c r="E134" s="127"/>
      <c r="F134" s="127"/>
      <c r="H134" s="33" t="str">
        <f t="shared" si="1"/>
        <v/>
      </c>
    </row>
    <row r="135" spans="2:10" ht="15" customHeight="1" x14ac:dyDescent="0.3">
      <c r="B135" s="127"/>
      <c r="C135" s="127"/>
      <c r="D135" s="127"/>
      <c r="E135" s="127"/>
      <c r="F135" s="127"/>
      <c r="H135" s="33" t="str">
        <f t="shared" si="1"/>
        <v/>
      </c>
    </row>
    <row r="136" spans="2:10" ht="15" customHeight="1" x14ac:dyDescent="0.3">
      <c r="B136" s="12" t="s">
        <v>99</v>
      </c>
      <c r="C136" s="12" t="s">
        <v>100</v>
      </c>
      <c r="D136" s="13" t="s">
        <v>101</v>
      </c>
      <c r="E136" s="14" t="s">
        <v>102</v>
      </c>
      <c r="F136" s="13" t="s">
        <v>103</v>
      </c>
      <c r="H136" s="33" t="e">
        <f t="shared" si="1"/>
        <v>#VALUE!</v>
      </c>
    </row>
    <row r="137" spans="2:10" ht="15" customHeight="1" x14ac:dyDescent="0.3">
      <c r="B137" s="38" t="s">
        <v>369</v>
      </c>
      <c r="C137" s="38" t="s">
        <v>293</v>
      </c>
      <c r="D137" s="41" t="s">
        <v>711</v>
      </c>
      <c r="E137" s="39" t="s">
        <v>713</v>
      </c>
      <c r="F137" s="40">
        <v>157246.2989311725</v>
      </c>
      <c r="H137" s="33">
        <f t="shared" si="1"/>
        <v>165108.61387773111</v>
      </c>
    </row>
    <row r="138" spans="2:10" ht="15" customHeight="1" x14ac:dyDescent="0.3">
      <c r="B138" s="38" t="s">
        <v>371</v>
      </c>
      <c r="C138" s="38" t="s">
        <v>293</v>
      </c>
      <c r="D138" s="41" t="s">
        <v>6</v>
      </c>
      <c r="E138" s="39" t="s">
        <v>720</v>
      </c>
      <c r="F138" s="40">
        <v>288150.38420395507</v>
      </c>
      <c r="H138" s="33">
        <f t="shared" si="1"/>
        <v>302557.90341415285</v>
      </c>
    </row>
    <row r="139" spans="2:10" ht="15" customHeight="1" x14ac:dyDescent="0.3">
      <c r="B139" s="38" t="s">
        <v>373</v>
      </c>
      <c r="C139" s="38" t="s">
        <v>293</v>
      </c>
      <c r="D139" s="41" t="s">
        <v>6</v>
      </c>
      <c r="E139" s="39" t="s">
        <v>370</v>
      </c>
      <c r="F139" s="40">
        <v>320844.60456205503</v>
      </c>
      <c r="G139" s="32"/>
      <c r="H139" s="33">
        <f t="shared" si="1"/>
        <v>336886.83479015779</v>
      </c>
    </row>
    <row r="140" spans="2:10" ht="15" customHeight="1" x14ac:dyDescent="0.3">
      <c r="B140" s="38" t="s">
        <v>375</v>
      </c>
      <c r="C140" s="38" t="s">
        <v>293</v>
      </c>
      <c r="D140" s="41" t="s">
        <v>155</v>
      </c>
      <c r="E140" s="39" t="s">
        <v>372</v>
      </c>
      <c r="F140" s="40">
        <v>283203.61789749749</v>
      </c>
      <c r="G140" s="32"/>
      <c r="H140" s="33">
        <f t="shared" si="1"/>
        <v>297363.7987923724</v>
      </c>
    </row>
    <row r="141" spans="2:10" ht="15" customHeight="1" x14ac:dyDescent="0.3">
      <c r="B141" s="38" t="s">
        <v>377</v>
      </c>
      <c r="C141" s="38" t="s">
        <v>293</v>
      </c>
      <c r="D141" s="41" t="s">
        <v>286</v>
      </c>
      <c r="E141" s="39" t="s">
        <v>374</v>
      </c>
      <c r="F141" s="40">
        <v>304712.74840025243</v>
      </c>
      <c r="G141" s="32"/>
      <c r="H141" s="33">
        <f t="shared" si="1"/>
        <v>319948.38582026504</v>
      </c>
    </row>
    <row r="142" spans="2:10" ht="15" customHeight="1" x14ac:dyDescent="0.3">
      <c r="B142" s="38" t="s">
        <v>714</v>
      </c>
      <c r="C142" s="38" t="s">
        <v>293</v>
      </c>
      <c r="D142" s="41" t="s">
        <v>344</v>
      </c>
      <c r="E142" s="39" t="s">
        <v>376</v>
      </c>
      <c r="F142" s="40">
        <v>329806.75055627257</v>
      </c>
      <c r="G142" s="32"/>
      <c r="H142" s="33">
        <f t="shared" si="1"/>
        <v>346297.08808408619</v>
      </c>
    </row>
    <row r="143" spans="2:10" ht="15" customHeight="1" x14ac:dyDescent="0.3">
      <c r="B143" s="31"/>
      <c r="C143" s="31"/>
      <c r="D143" s="31"/>
      <c r="E143" s="31"/>
      <c r="F143" s="31"/>
      <c r="H143" s="33" t="str">
        <f t="shared" si="1"/>
        <v/>
      </c>
    </row>
    <row r="144" spans="2:10" ht="15" customHeight="1" x14ac:dyDescent="0.3">
      <c r="B144" s="127" t="s">
        <v>319</v>
      </c>
      <c r="C144" s="127"/>
      <c r="D144" s="127"/>
      <c r="E144" s="127"/>
      <c r="F144" s="127"/>
      <c r="H144" s="33" t="str">
        <f t="shared" si="1"/>
        <v/>
      </c>
    </row>
    <row r="145" spans="2:8" ht="15" customHeight="1" x14ac:dyDescent="0.3">
      <c r="B145" s="127"/>
      <c r="C145" s="127"/>
      <c r="D145" s="127"/>
      <c r="E145" s="127"/>
      <c r="F145" s="127"/>
      <c r="H145" s="33" t="str">
        <f t="shared" ref="H145:H148" si="3">IF(F145="","",F145*1.05)</f>
        <v/>
      </c>
    </row>
    <row r="146" spans="2:8" ht="15" customHeight="1" x14ac:dyDescent="0.3">
      <c r="B146" s="12" t="s">
        <v>99</v>
      </c>
      <c r="C146" s="12" t="s">
        <v>100</v>
      </c>
      <c r="D146" s="13" t="s">
        <v>101</v>
      </c>
      <c r="E146" s="14" t="s">
        <v>102</v>
      </c>
      <c r="F146" s="13" t="s">
        <v>103</v>
      </c>
      <c r="H146" s="33" t="e">
        <f t="shared" si="3"/>
        <v>#VALUE!</v>
      </c>
    </row>
    <row r="147" spans="2:8" ht="15" customHeight="1" x14ac:dyDescent="0.3">
      <c r="B147" s="38" t="s">
        <v>378</v>
      </c>
      <c r="C147" s="38" t="s">
        <v>319</v>
      </c>
      <c r="D147" s="41" t="s">
        <v>711</v>
      </c>
      <c r="E147" s="39" t="s">
        <v>715</v>
      </c>
      <c r="F147" s="40">
        <v>154995.12068890501</v>
      </c>
      <c r="H147" s="33">
        <f t="shared" si="3"/>
        <v>162744.87672335026</v>
      </c>
    </row>
    <row r="148" spans="2:8" ht="15" customHeight="1" x14ac:dyDescent="0.3">
      <c r="B148" s="38" t="s">
        <v>379</v>
      </c>
      <c r="C148" s="38" t="s">
        <v>319</v>
      </c>
      <c r="D148" s="41" t="s">
        <v>94</v>
      </c>
      <c r="E148" s="39" t="s">
        <v>724</v>
      </c>
      <c r="F148" s="40">
        <v>283203.61789749749</v>
      </c>
      <c r="G148" s="32"/>
      <c r="H148" s="33">
        <f t="shared" si="3"/>
        <v>297363.7987923724</v>
      </c>
    </row>
    <row r="149" spans="2:8" ht="15" customHeight="1" x14ac:dyDescent="0.3">
      <c r="B149" s="31"/>
      <c r="C149" s="31"/>
      <c r="D149" s="31"/>
      <c r="E149" s="31"/>
      <c r="F149" s="31"/>
    </row>
  </sheetData>
  <sheetProtection selectLockedCells="1" selectUnlockedCells="1"/>
  <phoneticPr fontId="97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125"/>
  <sheetViews>
    <sheetView topLeftCell="A10" workbookViewId="0">
      <selection activeCell="B27" sqref="B27"/>
    </sheetView>
  </sheetViews>
  <sheetFormatPr defaultRowHeight="16.5" customHeight="1" x14ac:dyDescent="0.3"/>
  <cols>
    <col min="1" max="1" width="9" style="44" customWidth="1"/>
    <col min="2" max="2" width="40" style="45" customWidth="1"/>
    <col min="3" max="3" width="12.875" style="44" customWidth="1"/>
    <col min="4" max="4" width="13.75" style="44" customWidth="1"/>
    <col min="5" max="5" width="22.5" style="44" customWidth="1"/>
    <col min="6" max="6" width="14.5" style="46" bestFit="1" customWidth="1"/>
    <col min="7" max="16384" width="9" style="44"/>
  </cols>
  <sheetData>
    <row r="1" spans="2:6" ht="16.5" customHeight="1" x14ac:dyDescent="0.3">
      <c r="B1" s="119" t="s">
        <v>380</v>
      </c>
      <c r="C1" s="120"/>
      <c r="D1" s="120"/>
      <c r="E1" s="121"/>
    </row>
    <row r="2" spans="2:6" ht="16.5" customHeight="1" x14ac:dyDescent="0.3">
      <c r="B2" s="12" t="s">
        <v>380</v>
      </c>
      <c r="C2" s="47" t="s">
        <v>381</v>
      </c>
      <c r="D2" s="48" t="s">
        <v>102</v>
      </c>
      <c r="E2" s="48" t="s">
        <v>103</v>
      </c>
      <c r="F2" s="46" t="str">
        <f>E2</f>
        <v>Valor</v>
      </c>
    </row>
    <row r="3" spans="2:6" ht="16.5" customHeight="1" x14ac:dyDescent="0.3">
      <c r="B3" s="49" t="s">
        <v>684</v>
      </c>
      <c r="C3" s="50" t="s">
        <v>382</v>
      </c>
      <c r="D3" s="50" t="s">
        <v>383</v>
      </c>
      <c r="E3" s="51">
        <v>41757.784937400007</v>
      </c>
      <c r="F3" s="46">
        <f>E3*1.05</f>
        <v>43845.674184270007</v>
      </c>
    </row>
    <row r="4" spans="2:6" ht="16.5" customHeight="1" x14ac:dyDescent="0.3">
      <c r="B4" s="49" t="s">
        <v>685</v>
      </c>
      <c r="C4" s="50" t="s">
        <v>384</v>
      </c>
      <c r="D4" s="50" t="s">
        <v>383</v>
      </c>
      <c r="E4" s="51">
        <v>53545.859989649995</v>
      </c>
      <c r="F4" s="46">
        <f t="shared" ref="F4:F67" si="0">E4*1.05</f>
        <v>56223.152989132497</v>
      </c>
    </row>
    <row r="5" spans="2:6" ht="16.5" customHeight="1" x14ac:dyDescent="0.3">
      <c r="B5" s="49" t="s">
        <v>686</v>
      </c>
      <c r="C5" s="50" t="s">
        <v>385</v>
      </c>
      <c r="D5" s="50" t="s">
        <v>383</v>
      </c>
      <c r="E5" s="51">
        <v>69929.312545050008</v>
      </c>
      <c r="F5" s="46">
        <f t="shared" si="0"/>
        <v>73425.778172302511</v>
      </c>
    </row>
    <row r="6" spans="2:6" ht="16.5" customHeight="1" x14ac:dyDescent="0.3">
      <c r="B6" s="49" t="s">
        <v>687</v>
      </c>
      <c r="C6" s="50" t="s">
        <v>386</v>
      </c>
      <c r="D6" s="50" t="s">
        <v>383</v>
      </c>
      <c r="E6" s="51">
        <v>89909.113874999995</v>
      </c>
      <c r="F6" s="46">
        <f t="shared" si="0"/>
        <v>94404.569568749997</v>
      </c>
    </row>
    <row r="7" spans="2:6" ht="16.5" customHeight="1" x14ac:dyDescent="0.3">
      <c r="B7" s="119" t="s">
        <v>387</v>
      </c>
      <c r="C7" s="120"/>
      <c r="D7" s="120"/>
      <c r="E7" s="121"/>
      <c r="F7" s="46">
        <f t="shared" si="0"/>
        <v>0</v>
      </c>
    </row>
    <row r="8" spans="2:6" ht="16.5" customHeight="1" x14ac:dyDescent="0.3">
      <c r="B8" s="12" t="s">
        <v>387</v>
      </c>
      <c r="C8" s="47" t="s">
        <v>381</v>
      </c>
      <c r="D8" s="48" t="s">
        <v>102</v>
      </c>
      <c r="E8" s="48" t="s">
        <v>103</v>
      </c>
      <c r="F8" s="46" t="e">
        <f t="shared" si="0"/>
        <v>#VALUE!</v>
      </c>
    </row>
    <row r="9" spans="2:6" ht="16.5" customHeight="1" x14ac:dyDescent="0.3">
      <c r="B9" s="49" t="s">
        <v>760</v>
      </c>
      <c r="C9" s="50" t="s">
        <v>388</v>
      </c>
      <c r="D9" s="50" t="s">
        <v>383</v>
      </c>
      <c r="E9" s="125">
        <v>41757.784937400007</v>
      </c>
      <c r="F9" s="46">
        <f t="shared" si="0"/>
        <v>43845.674184270007</v>
      </c>
    </row>
    <row r="10" spans="2:6" ht="16.5" customHeight="1" x14ac:dyDescent="0.3">
      <c r="B10" s="49" t="s">
        <v>754</v>
      </c>
      <c r="C10" s="50" t="s">
        <v>389</v>
      </c>
      <c r="D10" s="50" t="s">
        <v>383</v>
      </c>
      <c r="E10" s="51">
        <v>51329.05393455</v>
      </c>
      <c r="F10" s="46">
        <f t="shared" si="0"/>
        <v>53895.506631277502</v>
      </c>
    </row>
    <row r="11" spans="2:6" ht="16.5" customHeight="1" x14ac:dyDescent="0.3">
      <c r="B11" s="49" t="s">
        <v>679</v>
      </c>
      <c r="C11" s="50" t="s">
        <v>390</v>
      </c>
      <c r="D11" s="50" t="s">
        <v>383</v>
      </c>
      <c r="E11" s="51">
        <v>78967.786208849997</v>
      </c>
      <c r="F11" s="46">
        <f t="shared" si="0"/>
        <v>82916.175519292505</v>
      </c>
    </row>
    <row r="12" spans="2:6" ht="16.5" customHeight="1" x14ac:dyDescent="0.3">
      <c r="B12" s="49" t="s">
        <v>751</v>
      </c>
      <c r="C12" s="50" t="s">
        <v>391</v>
      </c>
      <c r="D12" s="50" t="s">
        <v>383</v>
      </c>
      <c r="E12" s="51">
        <v>89813.957761500002</v>
      </c>
      <c r="F12" s="46">
        <f t="shared" si="0"/>
        <v>94304.655649575012</v>
      </c>
    </row>
    <row r="13" spans="2:6" ht="16.5" customHeight="1" x14ac:dyDescent="0.3">
      <c r="B13" s="49" t="s">
        <v>726</v>
      </c>
      <c r="C13" s="50" t="s">
        <v>392</v>
      </c>
      <c r="D13" s="50" t="s">
        <v>383</v>
      </c>
      <c r="E13" s="51">
        <v>99518.445317549995</v>
      </c>
      <c r="F13" s="46">
        <f t="shared" si="0"/>
        <v>104494.36758342751</v>
      </c>
    </row>
    <row r="14" spans="2:6" ht="16.5" customHeight="1" x14ac:dyDescent="0.3">
      <c r="B14" s="49" t="s">
        <v>725</v>
      </c>
      <c r="C14" s="50" t="s">
        <v>393</v>
      </c>
      <c r="D14" s="50" t="s">
        <v>383</v>
      </c>
      <c r="E14" s="51">
        <v>120639.94642455</v>
      </c>
      <c r="F14" s="46">
        <f t="shared" si="0"/>
        <v>126671.94374577751</v>
      </c>
    </row>
    <row r="15" spans="2:6" ht="16.5" customHeight="1" x14ac:dyDescent="0.3">
      <c r="B15" s="49" t="s">
        <v>680</v>
      </c>
      <c r="C15" s="50" t="s">
        <v>394</v>
      </c>
      <c r="D15" s="50" t="s">
        <v>383</v>
      </c>
      <c r="E15" s="51">
        <v>141190.58975280001</v>
      </c>
      <c r="F15" s="46">
        <f t="shared" si="0"/>
        <v>148250.11924044002</v>
      </c>
    </row>
    <row r="16" spans="2:6" ht="16.5" customHeight="1" x14ac:dyDescent="0.3">
      <c r="B16" s="49" t="s">
        <v>681</v>
      </c>
      <c r="C16" s="50" t="s">
        <v>744</v>
      </c>
      <c r="D16" s="50" t="s">
        <v>383</v>
      </c>
      <c r="E16" s="51">
        <v>163453.80641730002</v>
      </c>
      <c r="F16" s="46">
        <f t="shared" si="0"/>
        <v>171626.49673816503</v>
      </c>
    </row>
    <row r="17" spans="2:7" ht="16.5" customHeight="1" x14ac:dyDescent="0.3">
      <c r="B17" s="52" t="s">
        <v>682</v>
      </c>
      <c r="C17" s="50" t="s">
        <v>752</v>
      </c>
      <c r="D17" s="50" t="s">
        <v>383</v>
      </c>
      <c r="E17" s="51">
        <v>187810.12618934998</v>
      </c>
      <c r="F17" s="46">
        <f t="shared" si="0"/>
        <v>197200.63249881749</v>
      </c>
    </row>
    <row r="18" spans="2:7" ht="16.5" customHeight="1" x14ac:dyDescent="0.3">
      <c r="B18" s="52" t="s">
        <v>683</v>
      </c>
      <c r="C18" s="50" t="s">
        <v>766</v>
      </c>
      <c r="D18" s="50" t="s">
        <v>383</v>
      </c>
      <c r="E18" s="51">
        <v>219777.81462945</v>
      </c>
      <c r="F18" s="46">
        <f t="shared" si="0"/>
        <v>230766.70536092253</v>
      </c>
    </row>
    <row r="19" spans="2:7" ht="16.5" customHeight="1" x14ac:dyDescent="0.3">
      <c r="B19" s="52" t="s">
        <v>765</v>
      </c>
      <c r="C19" s="50" t="s">
        <v>767</v>
      </c>
      <c r="D19" s="50" t="s">
        <v>383</v>
      </c>
      <c r="E19" s="51">
        <v>235965.05306954999</v>
      </c>
      <c r="F19" s="46">
        <f t="shared" si="0"/>
        <v>247763.3057230275</v>
      </c>
    </row>
    <row r="20" spans="2:7" ht="16.5" customHeight="1" x14ac:dyDescent="0.3">
      <c r="B20" s="119" t="s">
        <v>395</v>
      </c>
      <c r="C20" s="120"/>
      <c r="D20" s="120"/>
      <c r="E20" s="121"/>
      <c r="F20" s="46">
        <f t="shared" si="0"/>
        <v>0</v>
      </c>
    </row>
    <row r="21" spans="2:7" ht="16.5" customHeight="1" x14ac:dyDescent="0.3">
      <c r="B21" s="12" t="s">
        <v>395</v>
      </c>
      <c r="C21" s="47" t="s">
        <v>381</v>
      </c>
      <c r="D21" s="48" t="s">
        <v>102</v>
      </c>
      <c r="E21" s="48" t="s">
        <v>103</v>
      </c>
      <c r="F21" s="46" t="e">
        <f t="shared" si="0"/>
        <v>#VALUE!</v>
      </c>
      <c r="G21" s="53"/>
    </row>
    <row r="22" spans="2:7" ht="16.5" customHeight="1" x14ac:dyDescent="0.3">
      <c r="B22" s="49" t="s">
        <v>1030</v>
      </c>
      <c r="C22" s="50" t="s">
        <v>396</v>
      </c>
      <c r="D22" s="50" t="s">
        <v>397</v>
      </c>
      <c r="E22" s="51">
        <v>18980.804162249999</v>
      </c>
      <c r="F22" s="46">
        <f t="shared" si="0"/>
        <v>19929.844370362498</v>
      </c>
      <c r="G22" s="53"/>
    </row>
    <row r="23" spans="2:7" ht="16.5" customHeight="1" x14ac:dyDescent="0.3">
      <c r="B23" s="49" t="s">
        <v>1031</v>
      </c>
      <c r="C23" s="50" t="s">
        <v>398</v>
      </c>
      <c r="D23" s="50" t="s">
        <v>397</v>
      </c>
      <c r="E23" s="51">
        <v>30255.130884300001</v>
      </c>
      <c r="F23" s="46">
        <f t="shared" si="0"/>
        <v>31767.887428515001</v>
      </c>
      <c r="G23" s="53"/>
    </row>
    <row r="24" spans="2:7" ht="16.5" customHeight="1" x14ac:dyDescent="0.3">
      <c r="B24" s="49" t="s">
        <v>1032</v>
      </c>
      <c r="C24" s="50" t="s">
        <v>399</v>
      </c>
      <c r="D24" s="50" t="s">
        <v>397</v>
      </c>
      <c r="E24" s="51">
        <v>34165.463272499997</v>
      </c>
      <c r="F24" s="46">
        <f t="shared" si="0"/>
        <v>35873.736436125</v>
      </c>
      <c r="G24" s="53"/>
    </row>
    <row r="25" spans="2:7" ht="16.5" customHeight="1" x14ac:dyDescent="0.3">
      <c r="B25" s="49" t="s">
        <v>1033</v>
      </c>
      <c r="C25" s="50" t="s">
        <v>400</v>
      </c>
      <c r="D25" s="50" t="s">
        <v>397</v>
      </c>
      <c r="E25" s="51">
        <v>37961.624104950002</v>
      </c>
      <c r="F25" s="46">
        <f t="shared" si="0"/>
        <v>39859.705310197503</v>
      </c>
      <c r="G25" s="53"/>
    </row>
    <row r="26" spans="2:7" ht="16.5" customHeight="1" x14ac:dyDescent="0.3">
      <c r="B26" s="49" t="s">
        <v>1034</v>
      </c>
      <c r="C26" s="50" t="s">
        <v>732</v>
      </c>
      <c r="D26" s="50" t="s">
        <v>397</v>
      </c>
      <c r="E26" s="51">
        <v>43955.559769799998</v>
      </c>
      <c r="F26" s="46">
        <f t="shared" si="0"/>
        <v>46153.337758289999</v>
      </c>
      <c r="G26" s="53"/>
    </row>
    <row r="27" spans="2:7" ht="16.5" customHeight="1" x14ac:dyDescent="0.3">
      <c r="B27" s="122" t="s">
        <v>401</v>
      </c>
      <c r="C27" s="123"/>
      <c r="D27" s="123"/>
      <c r="E27" s="124"/>
      <c r="F27" s="46">
        <f t="shared" si="0"/>
        <v>0</v>
      </c>
      <c r="G27" s="53"/>
    </row>
    <row r="28" spans="2:7" ht="16.5" customHeight="1" x14ac:dyDescent="0.3">
      <c r="B28" s="12" t="s">
        <v>402</v>
      </c>
      <c r="C28" s="47" t="s">
        <v>381</v>
      </c>
      <c r="D28" s="48" t="s">
        <v>102</v>
      </c>
      <c r="E28" s="48" t="s">
        <v>103</v>
      </c>
      <c r="F28" s="46" t="e">
        <f t="shared" si="0"/>
        <v>#VALUE!</v>
      </c>
      <c r="G28" s="53"/>
    </row>
    <row r="29" spans="2:7" ht="16.5" customHeight="1" x14ac:dyDescent="0.3">
      <c r="B29" s="49" t="s">
        <v>966</v>
      </c>
      <c r="C29" s="50" t="s">
        <v>403</v>
      </c>
      <c r="D29" s="50" t="s">
        <v>397</v>
      </c>
      <c r="E29" s="51">
        <v>15983.844220049998</v>
      </c>
      <c r="F29" s="46">
        <f t="shared" si="0"/>
        <v>16783.036431052496</v>
      </c>
      <c r="G29" s="53"/>
    </row>
    <row r="30" spans="2:7" ht="16.5" customHeight="1" x14ac:dyDescent="0.3">
      <c r="B30" s="49" t="s">
        <v>967</v>
      </c>
      <c r="C30" s="50" t="s">
        <v>404</v>
      </c>
      <c r="D30" s="50" t="s">
        <v>397</v>
      </c>
      <c r="E30" s="51">
        <v>133.20277844999998</v>
      </c>
      <c r="F30" s="46">
        <f t="shared" si="0"/>
        <v>139.86291737249999</v>
      </c>
      <c r="G30" s="53"/>
    </row>
    <row r="31" spans="2:7" ht="16.5" customHeight="1" x14ac:dyDescent="0.3">
      <c r="B31" s="49" t="s">
        <v>968</v>
      </c>
      <c r="C31" s="50" t="s">
        <v>405</v>
      </c>
      <c r="D31" s="50" t="s">
        <v>397</v>
      </c>
      <c r="E31" s="51">
        <v>228.34311149999996</v>
      </c>
      <c r="F31" s="46">
        <f t="shared" si="0"/>
        <v>239.76026707499997</v>
      </c>
      <c r="G31" s="53"/>
    </row>
    <row r="32" spans="2:7" ht="16.5" customHeight="1" x14ac:dyDescent="0.3">
      <c r="B32" s="119" t="s">
        <v>981</v>
      </c>
      <c r="C32" s="123"/>
      <c r="D32" s="123"/>
      <c r="E32" s="124"/>
      <c r="F32" s="46">
        <f t="shared" si="0"/>
        <v>0</v>
      </c>
      <c r="G32" s="53"/>
    </row>
    <row r="33" spans="2:7" ht="16.5" customHeight="1" x14ac:dyDescent="0.3">
      <c r="B33" s="12" t="s">
        <v>406</v>
      </c>
      <c r="C33" s="47" t="s">
        <v>381</v>
      </c>
      <c r="D33" s="48" t="s">
        <v>102</v>
      </c>
      <c r="E33" s="48" t="s">
        <v>103</v>
      </c>
      <c r="F33" s="46" t="e">
        <f t="shared" si="0"/>
        <v>#VALUE!</v>
      </c>
      <c r="G33" s="53"/>
    </row>
    <row r="34" spans="2:7" ht="16.5" customHeight="1" x14ac:dyDescent="0.3">
      <c r="B34" s="49" t="s">
        <v>969</v>
      </c>
      <c r="C34" s="50" t="s">
        <v>407</v>
      </c>
      <c r="D34" s="50" t="s">
        <v>397</v>
      </c>
      <c r="E34" s="51">
        <v>4757.0955547500007</v>
      </c>
      <c r="F34" s="46">
        <f t="shared" si="0"/>
        <v>4994.9503324875013</v>
      </c>
      <c r="G34" s="53"/>
    </row>
    <row r="35" spans="2:7" ht="16.5" customHeight="1" x14ac:dyDescent="0.3">
      <c r="B35" s="49" t="s">
        <v>970</v>
      </c>
      <c r="C35" s="50" t="s">
        <v>408</v>
      </c>
      <c r="D35" s="50" t="s">
        <v>397</v>
      </c>
      <c r="E35" s="51">
        <v>6992.9328325500001</v>
      </c>
      <c r="F35" s="46">
        <f t="shared" si="0"/>
        <v>7342.5794741775007</v>
      </c>
      <c r="G35" s="53"/>
    </row>
    <row r="36" spans="2:7" ht="16.5" customHeight="1" x14ac:dyDescent="0.3">
      <c r="B36" s="49" t="s">
        <v>971</v>
      </c>
      <c r="C36" s="50" t="s">
        <v>409</v>
      </c>
      <c r="D36" s="50" t="s">
        <v>397</v>
      </c>
      <c r="E36" s="51">
        <v>15793.56355395</v>
      </c>
      <c r="F36" s="46">
        <f t="shared" si="0"/>
        <v>16583.2417316475</v>
      </c>
      <c r="G36" s="53"/>
    </row>
    <row r="37" spans="2:7" ht="16.5" customHeight="1" x14ac:dyDescent="0.3">
      <c r="B37" s="122" t="s">
        <v>410</v>
      </c>
      <c r="C37" s="123"/>
      <c r="D37" s="123"/>
      <c r="E37" s="124"/>
      <c r="F37" s="46">
        <f t="shared" si="0"/>
        <v>0</v>
      </c>
      <c r="G37" s="53"/>
    </row>
    <row r="38" spans="2:7" ht="16.5" customHeight="1" x14ac:dyDescent="0.3">
      <c r="B38" s="12" t="s">
        <v>411</v>
      </c>
      <c r="C38" s="47" t="s">
        <v>381</v>
      </c>
      <c r="D38" s="48" t="s">
        <v>102</v>
      </c>
      <c r="E38" s="48" t="s">
        <v>103</v>
      </c>
      <c r="F38" s="46" t="e">
        <f t="shared" si="0"/>
        <v>#VALUE!</v>
      </c>
      <c r="G38" s="53"/>
    </row>
    <row r="39" spans="2:7" ht="16.5" customHeight="1" x14ac:dyDescent="0.3">
      <c r="B39" s="49" t="s">
        <v>972</v>
      </c>
      <c r="C39" s="50" t="s">
        <v>412</v>
      </c>
      <c r="D39" s="50" t="s">
        <v>413</v>
      </c>
      <c r="E39" s="51">
        <v>1893.32261055</v>
      </c>
      <c r="F39" s="46">
        <f t="shared" si="0"/>
        <v>1987.9887410775002</v>
      </c>
      <c r="G39" s="53"/>
    </row>
    <row r="40" spans="2:7" ht="16.5" customHeight="1" x14ac:dyDescent="0.3">
      <c r="B40" s="49" t="s">
        <v>973</v>
      </c>
      <c r="C40" s="50" t="s">
        <v>414</v>
      </c>
      <c r="D40" s="50" t="s">
        <v>413</v>
      </c>
      <c r="E40" s="51">
        <v>5679.9678316500003</v>
      </c>
      <c r="F40" s="46">
        <f t="shared" si="0"/>
        <v>5963.9662232325009</v>
      </c>
      <c r="G40" s="53"/>
    </row>
    <row r="41" spans="2:7" ht="16.5" customHeight="1" x14ac:dyDescent="0.3">
      <c r="B41" s="122" t="s">
        <v>415</v>
      </c>
      <c r="C41" s="123"/>
      <c r="D41" s="123"/>
      <c r="E41" s="124"/>
      <c r="F41" s="46">
        <f t="shared" si="0"/>
        <v>0</v>
      </c>
      <c r="G41" s="53"/>
    </row>
    <row r="42" spans="2:7" ht="16.5" customHeight="1" x14ac:dyDescent="0.3">
      <c r="B42" s="12" t="s">
        <v>416</v>
      </c>
      <c r="C42" s="47" t="s">
        <v>381</v>
      </c>
      <c r="D42" s="48" t="s">
        <v>102</v>
      </c>
      <c r="E42" s="48" t="s">
        <v>103</v>
      </c>
      <c r="F42" s="46" t="e">
        <f t="shared" si="0"/>
        <v>#VALUE!</v>
      </c>
      <c r="G42" s="53"/>
    </row>
    <row r="43" spans="2:7" ht="16.5" customHeight="1" x14ac:dyDescent="0.3">
      <c r="B43" s="49" t="s">
        <v>974</v>
      </c>
      <c r="C43" s="50" t="s">
        <v>417</v>
      </c>
      <c r="D43" s="50" t="s">
        <v>418</v>
      </c>
      <c r="E43" s="51">
        <v>1135.9872541499999</v>
      </c>
      <c r="F43" s="46">
        <f t="shared" si="0"/>
        <v>1192.7866168574999</v>
      </c>
      <c r="G43" s="53"/>
    </row>
    <row r="44" spans="2:7" ht="16.5" customHeight="1" x14ac:dyDescent="0.3">
      <c r="B44" s="49" t="s">
        <v>975</v>
      </c>
      <c r="C44" s="50" t="s">
        <v>419</v>
      </c>
      <c r="D44" s="50" t="s">
        <v>420</v>
      </c>
      <c r="E44" s="51">
        <v>1931.3850559499999</v>
      </c>
      <c r="F44" s="46">
        <f t="shared" si="0"/>
        <v>2027.9543087474999</v>
      </c>
      <c r="G44" s="53"/>
    </row>
    <row r="45" spans="2:7" ht="16.5" customHeight="1" x14ac:dyDescent="0.3">
      <c r="B45" s="49" t="s">
        <v>976</v>
      </c>
      <c r="C45" s="50" t="s">
        <v>421</v>
      </c>
      <c r="D45" s="50" t="s">
        <v>418</v>
      </c>
      <c r="E45" s="51">
        <v>8505.6941109000018</v>
      </c>
      <c r="F45" s="46">
        <f t="shared" si="0"/>
        <v>8930.9788164450019</v>
      </c>
      <c r="G45" s="53"/>
    </row>
    <row r="46" spans="2:7" ht="16.5" customHeight="1" x14ac:dyDescent="0.3">
      <c r="B46" s="122" t="s">
        <v>422</v>
      </c>
      <c r="C46" s="123"/>
      <c r="D46" s="123"/>
      <c r="E46" s="124"/>
      <c r="F46" s="46">
        <f t="shared" si="0"/>
        <v>0</v>
      </c>
      <c r="G46" s="53"/>
    </row>
    <row r="47" spans="2:7" ht="16.5" customHeight="1" x14ac:dyDescent="0.3">
      <c r="B47" s="12" t="s">
        <v>422</v>
      </c>
      <c r="C47" s="47" t="s">
        <v>381</v>
      </c>
      <c r="D47" s="48" t="s">
        <v>102</v>
      </c>
      <c r="E47" s="48" t="s">
        <v>103</v>
      </c>
      <c r="F47" s="46" t="e">
        <f t="shared" si="0"/>
        <v>#VALUE!</v>
      </c>
      <c r="G47" s="53"/>
    </row>
    <row r="48" spans="2:7" ht="16.5" customHeight="1" x14ac:dyDescent="0.3">
      <c r="B48" s="49" t="s">
        <v>977</v>
      </c>
      <c r="C48" s="50" t="s">
        <v>423</v>
      </c>
      <c r="D48" s="50" t="s">
        <v>397</v>
      </c>
      <c r="E48" s="51">
        <v>2188.2592210499997</v>
      </c>
      <c r="F48" s="46">
        <f t="shared" si="0"/>
        <v>2297.6721821024998</v>
      </c>
    </row>
    <row r="49" spans="2:7" ht="16.5" customHeight="1" x14ac:dyDescent="0.3">
      <c r="B49" s="49" t="s">
        <v>978</v>
      </c>
      <c r="C49" s="50" t="s">
        <v>424</v>
      </c>
      <c r="D49" s="50" t="s">
        <v>420</v>
      </c>
      <c r="E49" s="51">
        <v>1135.9872541499999</v>
      </c>
      <c r="F49" s="46">
        <f t="shared" si="0"/>
        <v>1192.7866168574999</v>
      </c>
      <c r="G49" s="53"/>
    </row>
    <row r="50" spans="2:7" ht="16.5" customHeight="1" x14ac:dyDescent="0.3">
      <c r="B50" s="49" t="s">
        <v>979</v>
      </c>
      <c r="C50" s="50" t="s">
        <v>425</v>
      </c>
      <c r="D50" s="50" t="s">
        <v>420</v>
      </c>
      <c r="E50" s="51">
        <v>1364.33036565</v>
      </c>
      <c r="F50" s="46">
        <f t="shared" si="0"/>
        <v>1432.5468839325001</v>
      </c>
      <c r="G50" s="53"/>
    </row>
    <row r="51" spans="2:7" ht="16.5" customHeight="1" x14ac:dyDescent="0.3">
      <c r="B51" s="49" t="s">
        <v>980</v>
      </c>
      <c r="C51" s="50" t="s">
        <v>426</v>
      </c>
      <c r="D51" s="50" t="s">
        <v>420</v>
      </c>
      <c r="E51" s="51">
        <v>1590.7798231500001</v>
      </c>
      <c r="F51" s="46">
        <f t="shared" si="0"/>
        <v>1670.3188143075001</v>
      </c>
      <c r="G51" s="53"/>
    </row>
    <row r="52" spans="2:7" ht="16.5" customHeight="1" x14ac:dyDescent="0.3">
      <c r="B52" s="122" t="s">
        <v>427</v>
      </c>
      <c r="C52" s="123"/>
      <c r="D52" s="123"/>
      <c r="E52" s="124"/>
      <c r="F52" s="46">
        <f t="shared" si="0"/>
        <v>0</v>
      </c>
      <c r="G52" s="53"/>
    </row>
    <row r="53" spans="2:7" ht="16.5" customHeight="1" x14ac:dyDescent="0.3">
      <c r="B53" s="12" t="s">
        <v>427</v>
      </c>
      <c r="C53" s="47" t="s">
        <v>381</v>
      </c>
      <c r="D53" s="48" t="s">
        <v>102</v>
      </c>
      <c r="E53" s="48" t="s">
        <v>103</v>
      </c>
      <c r="F53" s="46" t="e">
        <f t="shared" si="0"/>
        <v>#VALUE!</v>
      </c>
      <c r="G53" s="53"/>
    </row>
    <row r="54" spans="2:7" ht="16.5" customHeight="1" x14ac:dyDescent="0.3">
      <c r="B54" s="49" t="s">
        <v>982</v>
      </c>
      <c r="C54" s="50" t="s">
        <v>428</v>
      </c>
      <c r="D54" s="50" t="s">
        <v>397</v>
      </c>
      <c r="E54" s="51">
        <v>3035.0223875999995</v>
      </c>
      <c r="F54" s="46">
        <f t="shared" si="0"/>
        <v>3186.7735069799996</v>
      </c>
      <c r="G54" s="53"/>
    </row>
    <row r="55" spans="2:7" ht="16.5" customHeight="1" x14ac:dyDescent="0.3">
      <c r="B55" s="49" t="s">
        <v>983</v>
      </c>
      <c r="C55" s="50" t="s">
        <v>429</v>
      </c>
      <c r="D55" s="50" t="s">
        <v>397</v>
      </c>
      <c r="E55" s="51">
        <v>4167.22233375</v>
      </c>
      <c r="F55" s="46">
        <f t="shared" si="0"/>
        <v>4375.5834504374998</v>
      </c>
      <c r="G55" s="53"/>
    </row>
    <row r="56" spans="2:7" ht="16.5" customHeight="1" x14ac:dyDescent="0.3">
      <c r="B56" s="49" t="s">
        <v>984</v>
      </c>
      <c r="C56" s="50" t="s">
        <v>430</v>
      </c>
      <c r="D56" s="50" t="s">
        <v>397</v>
      </c>
      <c r="E56" s="51">
        <v>228.34311149999996</v>
      </c>
      <c r="F56" s="46">
        <f t="shared" si="0"/>
        <v>239.76026707499997</v>
      </c>
      <c r="G56" s="53"/>
    </row>
    <row r="57" spans="2:7" ht="16.5" customHeight="1" x14ac:dyDescent="0.3">
      <c r="B57" s="49" t="s">
        <v>985</v>
      </c>
      <c r="C57" s="50" t="s">
        <v>431</v>
      </c>
      <c r="D57" s="50" t="s">
        <v>397</v>
      </c>
      <c r="E57" s="51">
        <v>323.48344455</v>
      </c>
      <c r="F57" s="46">
        <f t="shared" si="0"/>
        <v>339.65761677750004</v>
      </c>
      <c r="G57" s="53"/>
    </row>
    <row r="58" spans="2:7" ht="16.5" customHeight="1" x14ac:dyDescent="0.3">
      <c r="B58" s="49" t="s">
        <v>986</v>
      </c>
      <c r="C58" s="50" t="s">
        <v>432</v>
      </c>
      <c r="D58" s="50" t="s">
        <v>397</v>
      </c>
      <c r="E58" s="51">
        <v>399.59255489999998</v>
      </c>
      <c r="F58" s="46">
        <f t="shared" si="0"/>
        <v>419.572182645</v>
      </c>
      <c r="G58" s="53"/>
    </row>
    <row r="59" spans="2:7" ht="16.5" customHeight="1" x14ac:dyDescent="0.3">
      <c r="B59" s="122" t="s">
        <v>433</v>
      </c>
      <c r="C59" s="123"/>
      <c r="D59" s="123"/>
      <c r="E59" s="124"/>
      <c r="F59" s="46">
        <f t="shared" si="0"/>
        <v>0</v>
      </c>
      <c r="G59" s="53"/>
    </row>
    <row r="60" spans="2:7" ht="16.5" customHeight="1" x14ac:dyDescent="0.3">
      <c r="B60" s="12" t="s">
        <v>433</v>
      </c>
      <c r="C60" s="47" t="s">
        <v>381</v>
      </c>
      <c r="D60" s="48" t="s">
        <v>102</v>
      </c>
      <c r="E60" s="48" t="s">
        <v>103</v>
      </c>
      <c r="F60" s="46" t="e">
        <f t="shared" si="0"/>
        <v>#VALUE!</v>
      </c>
      <c r="G60" s="53"/>
    </row>
    <row r="61" spans="2:7" ht="16.5" customHeight="1" x14ac:dyDescent="0.3">
      <c r="B61" s="49" t="s">
        <v>987</v>
      </c>
      <c r="C61" s="50" t="s">
        <v>434</v>
      </c>
      <c r="D61" s="50" t="s">
        <v>435</v>
      </c>
      <c r="E61" s="51">
        <v>4566.8148886500003</v>
      </c>
      <c r="F61" s="46">
        <f t="shared" si="0"/>
        <v>4795.1556330825006</v>
      </c>
      <c r="G61" s="53"/>
    </row>
    <row r="62" spans="2:7" ht="16.5" customHeight="1" x14ac:dyDescent="0.3">
      <c r="B62" s="49" t="s">
        <v>988</v>
      </c>
      <c r="C62" s="50" t="s">
        <v>436</v>
      </c>
      <c r="D62" s="50" t="s">
        <v>435</v>
      </c>
      <c r="E62" s="51">
        <v>7230.7915554000001</v>
      </c>
      <c r="F62" s="46">
        <f t="shared" si="0"/>
        <v>7592.3311331700006</v>
      </c>
      <c r="G62" s="53"/>
    </row>
    <row r="63" spans="2:7" ht="16.5" customHeight="1" x14ac:dyDescent="0.3">
      <c r="B63" s="49" t="s">
        <v>989</v>
      </c>
      <c r="C63" s="50" t="s">
        <v>437</v>
      </c>
      <c r="D63" s="50" t="s">
        <v>435</v>
      </c>
      <c r="E63" s="51">
        <v>10465.61022045</v>
      </c>
      <c r="F63" s="46">
        <f t="shared" si="0"/>
        <v>10988.8907314725</v>
      </c>
      <c r="G63" s="53"/>
    </row>
    <row r="64" spans="2:7" ht="16.5" customHeight="1" x14ac:dyDescent="0.3">
      <c r="B64" s="122" t="s">
        <v>438</v>
      </c>
      <c r="C64" s="123"/>
      <c r="D64" s="123"/>
      <c r="E64" s="124"/>
      <c r="F64" s="46">
        <f t="shared" si="0"/>
        <v>0</v>
      </c>
      <c r="G64" s="53"/>
    </row>
    <row r="65" spans="2:7" ht="16.5" customHeight="1" x14ac:dyDescent="0.3">
      <c r="B65" s="12" t="s">
        <v>438</v>
      </c>
      <c r="C65" s="47" t="s">
        <v>381</v>
      </c>
      <c r="D65" s="48" t="s">
        <v>102</v>
      </c>
      <c r="E65" s="48" t="s">
        <v>103</v>
      </c>
      <c r="F65" s="46" t="e">
        <f t="shared" si="0"/>
        <v>#VALUE!</v>
      </c>
      <c r="G65" s="53"/>
    </row>
    <row r="66" spans="2:7" ht="16.5" customHeight="1" x14ac:dyDescent="0.3">
      <c r="B66" s="49" t="s">
        <v>990</v>
      </c>
      <c r="C66" s="50" t="s">
        <v>439</v>
      </c>
      <c r="D66" s="50" t="s">
        <v>420</v>
      </c>
      <c r="E66" s="51">
        <v>8990.9113875000003</v>
      </c>
      <c r="F66" s="46">
        <f t="shared" si="0"/>
        <v>9440.4569568750012</v>
      </c>
      <c r="G66" s="53"/>
    </row>
    <row r="67" spans="2:7" ht="16.5" customHeight="1" x14ac:dyDescent="0.3">
      <c r="B67" s="49" t="s">
        <v>991</v>
      </c>
      <c r="C67" s="50" t="s">
        <v>440</v>
      </c>
      <c r="D67" s="50" t="s">
        <v>397</v>
      </c>
      <c r="E67" s="51">
        <v>18076.963108050004</v>
      </c>
      <c r="F67" s="46">
        <f t="shared" si="0"/>
        <v>18980.811263452506</v>
      </c>
      <c r="G67" s="53"/>
    </row>
    <row r="68" spans="2:7" ht="16.5" customHeight="1" x14ac:dyDescent="0.3">
      <c r="B68" s="49" t="s">
        <v>992</v>
      </c>
      <c r="C68" s="50" t="s">
        <v>441</v>
      </c>
      <c r="D68" s="50" t="s">
        <v>420</v>
      </c>
      <c r="E68" s="51">
        <v>26972.734162500001</v>
      </c>
      <c r="F68" s="46">
        <f t="shared" ref="F68:F125" si="1">E68*1.05</f>
        <v>28321.370870625004</v>
      </c>
      <c r="G68" s="53"/>
    </row>
    <row r="69" spans="2:7" ht="16.5" customHeight="1" x14ac:dyDescent="0.3">
      <c r="B69" s="122" t="s">
        <v>442</v>
      </c>
      <c r="C69" s="123"/>
      <c r="D69" s="123"/>
      <c r="E69" s="124"/>
      <c r="F69" s="46">
        <f t="shared" si="1"/>
        <v>0</v>
      </c>
      <c r="G69" s="53"/>
    </row>
    <row r="70" spans="2:7" ht="16.5" customHeight="1" x14ac:dyDescent="0.3">
      <c r="B70" s="12" t="s">
        <v>443</v>
      </c>
      <c r="C70" s="47" t="s">
        <v>381</v>
      </c>
      <c r="D70" s="48" t="s">
        <v>102</v>
      </c>
      <c r="E70" s="48" t="s">
        <v>103</v>
      </c>
      <c r="F70" s="46" t="e">
        <f t="shared" si="1"/>
        <v>#VALUE!</v>
      </c>
      <c r="G70" s="53"/>
    </row>
    <row r="71" spans="2:7" ht="16.5" customHeight="1" x14ac:dyDescent="0.3">
      <c r="B71" s="49" t="s">
        <v>993</v>
      </c>
      <c r="C71" s="50" t="s">
        <v>444</v>
      </c>
      <c r="D71" s="50" t="s">
        <v>420</v>
      </c>
      <c r="E71" s="51">
        <v>2045.5566117000001</v>
      </c>
      <c r="F71" s="46">
        <f t="shared" si="1"/>
        <v>2147.834442285</v>
      </c>
      <c r="G71" s="53"/>
    </row>
    <row r="72" spans="2:7" ht="16.5" customHeight="1" x14ac:dyDescent="0.3">
      <c r="B72" s="49" t="s">
        <v>994</v>
      </c>
      <c r="C72" s="50" t="s">
        <v>445</v>
      </c>
      <c r="D72" s="50" t="s">
        <v>420</v>
      </c>
      <c r="E72" s="51">
        <v>2188.2592210499997</v>
      </c>
      <c r="F72" s="46">
        <f t="shared" si="1"/>
        <v>2297.6721821024998</v>
      </c>
      <c r="G72" s="53"/>
    </row>
    <row r="73" spans="2:7" ht="16.5" customHeight="1" x14ac:dyDescent="0.3">
      <c r="B73" s="49" t="s">
        <v>995</v>
      </c>
      <c r="C73" s="50" t="s">
        <v>446</v>
      </c>
      <c r="D73" s="50" t="s">
        <v>420</v>
      </c>
      <c r="E73" s="51">
        <v>1712.5575558</v>
      </c>
      <c r="F73" s="46">
        <f t="shared" si="1"/>
        <v>1798.1854335900002</v>
      </c>
      <c r="G73" s="53"/>
    </row>
    <row r="74" spans="2:7" ht="16.5" customHeight="1" x14ac:dyDescent="0.3">
      <c r="B74" s="122" t="s">
        <v>447</v>
      </c>
      <c r="C74" s="123"/>
      <c r="D74" s="123"/>
      <c r="E74" s="124"/>
      <c r="F74" s="46">
        <f t="shared" si="1"/>
        <v>0</v>
      </c>
      <c r="G74" s="53"/>
    </row>
    <row r="75" spans="2:7" ht="16.5" customHeight="1" x14ac:dyDescent="0.3">
      <c r="B75" s="12" t="s">
        <v>448</v>
      </c>
      <c r="C75" s="47" t="s">
        <v>381</v>
      </c>
      <c r="D75" s="48" t="s">
        <v>102</v>
      </c>
      <c r="E75" s="48" t="s">
        <v>103</v>
      </c>
      <c r="F75" s="46" t="e">
        <f t="shared" si="1"/>
        <v>#VALUE!</v>
      </c>
      <c r="G75" s="53"/>
    </row>
    <row r="76" spans="2:7" ht="16.5" customHeight="1" x14ac:dyDescent="0.3">
      <c r="B76" s="49" t="s">
        <v>996</v>
      </c>
      <c r="C76" s="50" t="s">
        <v>449</v>
      </c>
      <c r="D76" s="50" t="s">
        <v>397</v>
      </c>
      <c r="E76" s="51">
        <v>2045.5566117000001</v>
      </c>
      <c r="F76" s="46">
        <f t="shared" si="1"/>
        <v>2147.834442285</v>
      </c>
      <c r="G76" s="53"/>
    </row>
    <row r="77" spans="2:7" ht="16.5" customHeight="1" x14ac:dyDescent="0.3">
      <c r="B77" s="49" t="s">
        <v>997</v>
      </c>
      <c r="C77" s="50" t="s">
        <v>450</v>
      </c>
      <c r="D77" s="50" t="s">
        <v>397</v>
      </c>
      <c r="E77" s="51">
        <v>7991.914219799999</v>
      </c>
      <c r="F77" s="46">
        <f t="shared" si="1"/>
        <v>8391.50993079</v>
      </c>
      <c r="G77" s="53"/>
    </row>
    <row r="78" spans="2:7" ht="16.5" customHeight="1" x14ac:dyDescent="0.3">
      <c r="B78" s="49" t="s">
        <v>998</v>
      </c>
      <c r="C78" s="50" t="s">
        <v>451</v>
      </c>
      <c r="D78" s="50" t="s">
        <v>397</v>
      </c>
      <c r="E78" s="51">
        <v>12901.243775700001</v>
      </c>
      <c r="F78" s="46">
        <f t="shared" si="1"/>
        <v>13546.305964485002</v>
      </c>
      <c r="G78" s="53"/>
    </row>
    <row r="79" spans="2:7" ht="16.5" customHeight="1" x14ac:dyDescent="0.3">
      <c r="B79" s="49" t="s">
        <v>999</v>
      </c>
      <c r="C79" s="50" t="s">
        <v>452</v>
      </c>
      <c r="D79" s="50" t="s">
        <v>397</v>
      </c>
      <c r="E79" s="51">
        <v>6089.0759979000004</v>
      </c>
      <c r="F79" s="46">
        <f t="shared" si="1"/>
        <v>6393.5297977950004</v>
      </c>
      <c r="G79" s="53"/>
    </row>
    <row r="80" spans="2:7" ht="16.5" customHeight="1" x14ac:dyDescent="0.3">
      <c r="B80" s="122" t="s">
        <v>453</v>
      </c>
      <c r="C80" s="123"/>
      <c r="D80" s="123"/>
      <c r="E80" s="124"/>
      <c r="F80" s="46">
        <f t="shared" si="1"/>
        <v>0</v>
      </c>
      <c r="G80" s="53"/>
    </row>
    <row r="81" spans="2:7" ht="16.5" customHeight="1" x14ac:dyDescent="0.3">
      <c r="B81" s="12" t="s">
        <v>454</v>
      </c>
      <c r="C81" s="47" t="s">
        <v>381</v>
      </c>
      <c r="D81" s="48" t="s">
        <v>102</v>
      </c>
      <c r="E81" s="48" t="s">
        <v>103</v>
      </c>
      <c r="F81" s="46" t="e">
        <f t="shared" si="1"/>
        <v>#VALUE!</v>
      </c>
      <c r="G81" s="53"/>
    </row>
    <row r="82" spans="2:7" ht="16.5" customHeight="1" x14ac:dyDescent="0.3">
      <c r="B82" s="49" t="s">
        <v>1000</v>
      </c>
      <c r="C82" s="50" t="s">
        <v>455</v>
      </c>
      <c r="D82" s="50" t="s">
        <v>420</v>
      </c>
      <c r="E82" s="51">
        <v>1326.2837007000001</v>
      </c>
      <c r="F82" s="46">
        <f t="shared" si="1"/>
        <v>1392.5978857350001</v>
      </c>
      <c r="G82" s="53"/>
    </row>
    <row r="83" spans="2:7" ht="16.5" customHeight="1" x14ac:dyDescent="0.3">
      <c r="B83" s="49" t="s">
        <v>1001</v>
      </c>
      <c r="C83" s="50" t="s">
        <v>456</v>
      </c>
      <c r="D83" s="50" t="s">
        <v>420</v>
      </c>
      <c r="E83" s="51">
        <v>266.38977645</v>
      </c>
      <c r="F83" s="46">
        <f t="shared" si="1"/>
        <v>279.70926527250003</v>
      </c>
      <c r="G83" s="53"/>
    </row>
    <row r="84" spans="2:7" ht="16.5" customHeight="1" x14ac:dyDescent="0.3">
      <c r="B84" s="49" t="s">
        <v>1002</v>
      </c>
      <c r="C84" s="50" t="s">
        <v>457</v>
      </c>
      <c r="D84" s="50" t="s">
        <v>420</v>
      </c>
      <c r="E84" s="51">
        <v>2273.8839427500002</v>
      </c>
      <c r="F84" s="46">
        <f t="shared" si="1"/>
        <v>2387.5781398875001</v>
      </c>
      <c r="G84" s="53"/>
    </row>
    <row r="85" spans="2:7" ht="16.5" customHeight="1" x14ac:dyDescent="0.3">
      <c r="B85" s="49" t="s">
        <v>1003</v>
      </c>
      <c r="C85" s="50" t="s">
        <v>458</v>
      </c>
      <c r="D85" s="50" t="s">
        <v>420</v>
      </c>
      <c r="E85" s="51">
        <v>1375.7554114499999</v>
      </c>
      <c r="F85" s="46">
        <f t="shared" si="1"/>
        <v>1444.5431820224999</v>
      </c>
      <c r="G85" s="53"/>
    </row>
    <row r="86" spans="2:7" ht="16.5" customHeight="1" x14ac:dyDescent="0.3">
      <c r="B86" s="49" t="s">
        <v>1004</v>
      </c>
      <c r="C86" s="50" t="s">
        <v>459</v>
      </c>
      <c r="D86" s="50" t="s">
        <v>420</v>
      </c>
      <c r="E86" s="51">
        <v>1497.5331441000001</v>
      </c>
      <c r="F86" s="46">
        <f t="shared" si="1"/>
        <v>1572.4098013050002</v>
      </c>
      <c r="G86" s="53"/>
    </row>
    <row r="87" spans="2:7" ht="16.5" customHeight="1" x14ac:dyDescent="0.3">
      <c r="B87" s="122" t="s">
        <v>460</v>
      </c>
      <c r="C87" s="123"/>
      <c r="D87" s="123"/>
      <c r="E87" s="124"/>
      <c r="F87" s="46">
        <f t="shared" si="1"/>
        <v>0</v>
      </c>
      <c r="G87" s="53"/>
    </row>
    <row r="88" spans="2:7" ht="16.5" customHeight="1" x14ac:dyDescent="0.3">
      <c r="B88" s="12" t="s">
        <v>460</v>
      </c>
      <c r="C88" s="47" t="s">
        <v>381</v>
      </c>
      <c r="D88" s="48" t="s">
        <v>102</v>
      </c>
      <c r="E88" s="48" t="s">
        <v>103</v>
      </c>
      <c r="F88" s="46" t="e">
        <f t="shared" si="1"/>
        <v>#VALUE!</v>
      </c>
      <c r="G88" s="53"/>
    </row>
    <row r="89" spans="2:7" ht="16.5" customHeight="1" x14ac:dyDescent="0.3">
      <c r="B89" s="49" t="s">
        <v>1005</v>
      </c>
      <c r="C89" s="50" t="s">
        <v>461</v>
      </c>
      <c r="D89" s="50" t="s">
        <v>397</v>
      </c>
      <c r="E89" s="51">
        <v>5042.5165539</v>
      </c>
      <c r="F89" s="46">
        <f t="shared" si="1"/>
        <v>5294.6423815950002</v>
      </c>
      <c r="G89" s="53"/>
    </row>
    <row r="90" spans="2:7" ht="16.5" customHeight="1" x14ac:dyDescent="0.3">
      <c r="B90" s="122" t="s">
        <v>462</v>
      </c>
      <c r="C90" s="123"/>
      <c r="D90" s="123"/>
      <c r="E90" s="124"/>
      <c r="F90" s="46">
        <f t="shared" si="1"/>
        <v>0</v>
      </c>
      <c r="G90" s="53"/>
    </row>
    <row r="91" spans="2:7" ht="16.5" customHeight="1" x14ac:dyDescent="0.3">
      <c r="B91" s="12" t="s">
        <v>463</v>
      </c>
      <c r="C91" s="47" t="s">
        <v>381</v>
      </c>
      <c r="D91" s="48" t="s">
        <v>102</v>
      </c>
      <c r="E91" s="48" t="s">
        <v>103</v>
      </c>
      <c r="F91" s="46" t="e">
        <f t="shared" si="1"/>
        <v>#VALUE!</v>
      </c>
      <c r="G91" s="53"/>
    </row>
    <row r="92" spans="2:7" ht="16.5" customHeight="1" x14ac:dyDescent="0.3">
      <c r="B92" s="49" t="s">
        <v>1006</v>
      </c>
      <c r="C92" s="50" t="s">
        <v>464</v>
      </c>
      <c r="D92" s="50" t="s">
        <v>420</v>
      </c>
      <c r="E92" s="51">
        <v>1516.5643667999998</v>
      </c>
      <c r="F92" s="46">
        <f t="shared" si="1"/>
        <v>1592.3925851399999</v>
      </c>
      <c r="G92" s="53"/>
    </row>
    <row r="93" spans="2:7" ht="16.5" customHeight="1" x14ac:dyDescent="0.3">
      <c r="B93" s="49" t="s">
        <v>1007</v>
      </c>
      <c r="C93" s="50" t="s">
        <v>465</v>
      </c>
      <c r="D93" s="50" t="s">
        <v>420</v>
      </c>
      <c r="E93" s="51">
        <v>3029.3256451500001</v>
      </c>
      <c r="F93" s="46">
        <f t="shared" si="1"/>
        <v>3180.7919274075002</v>
      </c>
      <c r="G93" s="53"/>
    </row>
    <row r="94" spans="2:7" ht="16.5" customHeight="1" x14ac:dyDescent="0.3">
      <c r="B94" s="49" t="s">
        <v>1008</v>
      </c>
      <c r="C94" s="50" t="s">
        <v>466</v>
      </c>
      <c r="D94" s="50" t="s">
        <v>420</v>
      </c>
      <c r="E94" s="51">
        <v>3558.3021096000002</v>
      </c>
      <c r="F94" s="46">
        <f t="shared" si="1"/>
        <v>3736.2172150800002</v>
      </c>
      <c r="G94" s="53"/>
    </row>
    <row r="95" spans="2:7" ht="16.5" customHeight="1" x14ac:dyDescent="0.3">
      <c r="B95" s="49" t="s">
        <v>1009</v>
      </c>
      <c r="C95" s="50" t="s">
        <v>467</v>
      </c>
      <c r="D95" s="50" t="s">
        <v>420</v>
      </c>
      <c r="E95" s="51">
        <v>57.077887650000001</v>
      </c>
      <c r="F95" s="46">
        <f t="shared" si="1"/>
        <v>59.931782032500003</v>
      </c>
      <c r="G95" s="53"/>
    </row>
    <row r="96" spans="2:7" ht="16.5" customHeight="1" x14ac:dyDescent="0.3">
      <c r="B96" s="49" t="s">
        <v>1010</v>
      </c>
      <c r="C96" s="50" t="s">
        <v>468</v>
      </c>
      <c r="D96" s="50" t="s">
        <v>397</v>
      </c>
      <c r="E96" s="51">
        <v>2464.1803892999997</v>
      </c>
      <c r="F96" s="46">
        <f t="shared" si="1"/>
        <v>2587.3894087649996</v>
      </c>
      <c r="G96" s="53"/>
    </row>
    <row r="97" spans="2:7" ht="16.5" customHeight="1" x14ac:dyDescent="0.3">
      <c r="B97" s="49" t="s">
        <v>1011</v>
      </c>
      <c r="C97" s="50" t="s">
        <v>469</v>
      </c>
      <c r="D97" s="50" t="s">
        <v>397</v>
      </c>
      <c r="E97" s="51">
        <v>3044.5379989500002</v>
      </c>
      <c r="F97" s="46">
        <f t="shared" si="1"/>
        <v>3196.7648988975002</v>
      </c>
      <c r="G97" s="53"/>
    </row>
    <row r="98" spans="2:7" ht="16.5" customHeight="1" x14ac:dyDescent="0.3">
      <c r="B98" s="49" t="s">
        <v>1012</v>
      </c>
      <c r="C98" s="50" t="s">
        <v>470</v>
      </c>
      <c r="D98" s="50" t="s">
        <v>418</v>
      </c>
      <c r="E98" s="51">
        <v>761.13844484999993</v>
      </c>
      <c r="F98" s="46">
        <f t="shared" si="1"/>
        <v>799.19536709249996</v>
      </c>
      <c r="G98" s="53"/>
    </row>
    <row r="99" spans="2:7" ht="16.5" customHeight="1" x14ac:dyDescent="0.3">
      <c r="B99" s="49" t="s">
        <v>1013</v>
      </c>
      <c r="C99" s="50" t="s">
        <v>471</v>
      </c>
      <c r="D99" s="50" t="s">
        <v>420</v>
      </c>
      <c r="E99" s="51">
        <v>1446.1519988999999</v>
      </c>
      <c r="F99" s="46">
        <f t="shared" si="1"/>
        <v>1518.4595988449998</v>
      </c>
      <c r="G99" s="53"/>
    </row>
    <row r="100" spans="2:7" ht="16.5" customHeight="1" x14ac:dyDescent="0.3">
      <c r="B100" s="49" t="s">
        <v>1014</v>
      </c>
      <c r="C100" s="50" t="s">
        <v>472</v>
      </c>
      <c r="D100" s="50" t="s">
        <v>420</v>
      </c>
      <c r="E100" s="51">
        <v>742.10722214999998</v>
      </c>
      <c r="F100" s="46">
        <f t="shared" si="1"/>
        <v>779.2125832575</v>
      </c>
      <c r="G100" s="53"/>
    </row>
    <row r="101" spans="2:7" ht="16.5" customHeight="1" x14ac:dyDescent="0.3">
      <c r="B101" s="49" t="s">
        <v>1015</v>
      </c>
      <c r="C101" s="50" t="s">
        <v>473</v>
      </c>
      <c r="D101" s="50" t="s">
        <v>420</v>
      </c>
      <c r="E101" s="51">
        <v>117.97464420000001</v>
      </c>
      <c r="F101" s="46">
        <f t="shared" si="1"/>
        <v>123.87337641000002</v>
      </c>
      <c r="G101" s="53"/>
    </row>
    <row r="102" spans="2:7" ht="16.5" customHeight="1" x14ac:dyDescent="0.3">
      <c r="B102" s="49" t="s">
        <v>1016</v>
      </c>
      <c r="C102" s="50" t="s">
        <v>474</v>
      </c>
      <c r="D102" s="50" t="s">
        <v>420</v>
      </c>
      <c r="E102" s="51">
        <v>218.82750014999996</v>
      </c>
      <c r="F102" s="46">
        <f t="shared" si="1"/>
        <v>229.76887515749996</v>
      </c>
      <c r="G102" s="53"/>
    </row>
    <row r="103" spans="2:7" ht="16.5" customHeight="1" x14ac:dyDescent="0.3">
      <c r="B103" s="49" t="s">
        <v>1017</v>
      </c>
      <c r="C103" s="50" t="s">
        <v>475</v>
      </c>
      <c r="D103" s="50" t="s">
        <v>397</v>
      </c>
      <c r="E103" s="51">
        <v>1893.32261055</v>
      </c>
      <c r="F103" s="46">
        <f t="shared" si="1"/>
        <v>1987.9887410775002</v>
      </c>
      <c r="G103" s="53"/>
    </row>
    <row r="104" spans="2:7" ht="16.5" customHeight="1" x14ac:dyDescent="0.3">
      <c r="B104" s="49" t="s">
        <v>1018</v>
      </c>
      <c r="C104" s="50" t="s">
        <v>476</v>
      </c>
      <c r="D104" s="50" t="s">
        <v>420</v>
      </c>
      <c r="E104" s="51">
        <v>2245.35288915</v>
      </c>
      <c r="F104" s="46">
        <f t="shared" si="1"/>
        <v>2357.6205336075</v>
      </c>
      <c r="G104" s="53"/>
    </row>
    <row r="105" spans="2:7" ht="16.5" customHeight="1" x14ac:dyDescent="0.3">
      <c r="B105" s="49" t="s">
        <v>1019</v>
      </c>
      <c r="C105" s="50" t="s">
        <v>477</v>
      </c>
      <c r="D105" s="50" t="s">
        <v>397</v>
      </c>
      <c r="E105" s="51">
        <v>2854.2573328499998</v>
      </c>
      <c r="F105" s="46">
        <f t="shared" si="1"/>
        <v>2996.9701994924999</v>
      </c>
      <c r="G105" s="53"/>
    </row>
    <row r="106" spans="2:7" ht="16.5" customHeight="1" x14ac:dyDescent="0.3">
      <c r="B106" s="49" t="s">
        <v>1020</v>
      </c>
      <c r="C106" s="50" t="s">
        <v>478</v>
      </c>
      <c r="D106" s="50" t="s">
        <v>397</v>
      </c>
      <c r="E106" s="51">
        <v>2131.1813333999999</v>
      </c>
      <c r="F106" s="46">
        <f t="shared" si="1"/>
        <v>2237.7404000699999</v>
      </c>
      <c r="G106" s="53"/>
    </row>
    <row r="107" spans="2:7" ht="16.5" customHeight="1" x14ac:dyDescent="0.3">
      <c r="B107" s="122" t="s">
        <v>479</v>
      </c>
      <c r="C107" s="123"/>
      <c r="D107" s="123"/>
      <c r="E107" s="124"/>
      <c r="F107" s="46">
        <f t="shared" si="1"/>
        <v>0</v>
      </c>
      <c r="G107" s="53"/>
    </row>
    <row r="108" spans="2:7" ht="16.5" customHeight="1" x14ac:dyDescent="0.3">
      <c r="B108" s="12" t="s">
        <v>479</v>
      </c>
      <c r="C108" s="47" t="s">
        <v>381</v>
      </c>
      <c r="D108" s="48" t="s">
        <v>102</v>
      </c>
      <c r="E108" s="48" t="s">
        <v>103</v>
      </c>
      <c r="F108" s="46" t="e">
        <f t="shared" si="1"/>
        <v>#VALUE!</v>
      </c>
      <c r="G108" s="53"/>
    </row>
    <row r="109" spans="2:7" ht="16.5" customHeight="1" x14ac:dyDescent="0.3">
      <c r="B109" s="49" t="s">
        <v>1021</v>
      </c>
      <c r="C109" s="50" t="s">
        <v>473</v>
      </c>
      <c r="D109" s="50" t="s">
        <v>418</v>
      </c>
      <c r="E109" s="51">
        <v>9704.4717756000009</v>
      </c>
      <c r="F109" s="46">
        <f t="shared" si="1"/>
        <v>10189.695364380001</v>
      </c>
      <c r="G109" s="53"/>
    </row>
    <row r="110" spans="2:7" ht="16.5" customHeight="1" x14ac:dyDescent="0.3">
      <c r="B110" s="49" t="s">
        <v>1022</v>
      </c>
      <c r="C110" s="50" t="s">
        <v>480</v>
      </c>
      <c r="D110" s="50" t="s">
        <v>418</v>
      </c>
      <c r="E110" s="51">
        <v>23014.823717550003</v>
      </c>
      <c r="F110" s="46">
        <f t="shared" si="1"/>
        <v>24165.564903427505</v>
      </c>
      <c r="G110" s="53"/>
    </row>
    <row r="111" spans="2:7" ht="16.5" customHeight="1" x14ac:dyDescent="0.3">
      <c r="B111" s="119" t="s">
        <v>481</v>
      </c>
      <c r="C111" s="120"/>
      <c r="D111" s="120"/>
      <c r="E111" s="121"/>
      <c r="F111" s="46">
        <f t="shared" si="1"/>
        <v>0</v>
      </c>
      <c r="G111" s="53"/>
    </row>
    <row r="112" spans="2:7" ht="16.5" customHeight="1" x14ac:dyDescent="0.3">
      <c r="B112" s="12" t="s">
        <v>481</v>
      </c>
      <c r="C112" s="47" t="s">
        <v>381</v>
      </c>
      <c r="D112" s="48" t="s">
        <v>102</v>
      </c>
      <c r="E112" s="48" t="s">
        <v>103</v>
      </c>
      <c r="F112" s="46" t="e">
        <f t="shared" si="1"/>
        <v>#VALUE!</v>
      </c>
      <c r="G112" s="53"/>
    </row>
    <row r="113" spans="2:7" ht="16.5" customHeight="1" x14ac:dyDescent="0.3">
      <c r="B113" s="54" t="s">
        <v>1023</v>
      </c>
      <c r="C113" s="50" t="s">
        <v>482</v>
      </c>
      <c r="D113" s="50" t="s">
        <v>420</v>
      </c>
      <c r="E113" s="51">
        <v>13909.740774300002</v>
      </c>
      <c r="F113" s="46">
        <f t="shared" si="1"/>
        <v>14605.227813015003</v>
      </c>
      <c r="G113" s="53"/>
    </row>
    <row r="114" spans="2:7" ht="16.5" customHeight="1" x14ac:dyDescent="0.3">
      <c r="B114" s="54" t="s">
        <v>1024</v>
      </c>
      <c r="C114" s="50" t="s">
        <v>483</v>
      </c>
      <c r="D114" s="50" t="s">
        <v>420</v>
      </c>
      <c r="E114" s="51">
        <v>18980.804162249999</v>
      </c>
      <c r="F114" s="46">
        <f t="shared" si="1"/>
        <v>19929.844370362498</v>
      </c>
      <c r="G114" s="53"/>
    </row>
    <row r="115" spans="2:7" ht="16.5" customHeight="1" x14ac:dyDescent="0.3">
      <c r="B115" s="122" t="s">
        <v>484</v>
      </c>
      <c r="C115" s="123"/>
      <c r="D115" s="123"/>
      <c r="E115" s="124"/>
      <c r="F115" s="46">
        <f t="shared" si="1"/>
        <v>0</v>
      </c>
      <c r="G115" s="53"/>
    </row>
    <row r="116" spans="2:7" ht="16.5" customHeight="1" x14ac:dyDescent="0.3">
      <c r="B116" s="12" t="s">
        <v>484</v>
      </c>
      <c r="C116" s="47" t="s">
        <v>381</v>
      </c>
      <c r="D116" s="48" t="s">
        <v>102</v>
      </c>
      <c r="E116" s="48" t="s">
        <v>103</v>
      </c>
      <c r="F116" s="46" t="e">
        <f t="shared" si="1"/>
        <v>#VALUE!</v>
      </c>
      <c r="G116" s="53"/>
    </row>
    <row r="117" spans="2:7" ht="16.5" customHeight="1" x14ac:dyDescent="0.3">
      <c r="B117" s="54" t="s">
        <v>1025</v>
      </c>
      <c r="C117" s="50" t="s">
        <v>485</v>
      </c>
      <c r="D117" s="50" t="s">
        <v>420</v>
      </c>
      <c r="E117" s="51">
        <v>12461.6951214</v>
      </c>
      <c r="F117" s="46">
        <f t="shared" si="1"/>
        <v>13084.77987747</v>
      </c>
      <c r="G117" s="53"/>
    </row>
    <row r="118" spans="2:7" ht="16.5" customHeight="1" x14ac:dyDescent="0.3">
      <c r="B118" s="54" t="s">
        <v>1026</v>
      </c>
      <c r="C118" s="50" t="s">
        <v>486</v>
      </c>
      <c r="D118" s="50" t="s">
        <v>420</v>
      </c>
      <c r="E118" s="51">
        <v>12577.760331150001</v>
      </c>
      <c r="F118" s="46">
        <f t="shared" si="1"/>
        <v>13206.648347707502</v>
      </c>
      <c r="G118" s="53"/>
    </row>
    <row r="119" spans="2:7" ht="16.5" customHeight="1" x14ac:dyDescent="0.3">
      <c r="B119" s="54" t="s">
        <v>1027</v>
      </c>
      <c r="C119" s="50" t="s">
        <v>738</v>
      </c>
      <c r="D119" s="50" t="s">
        <v>420</v>
      </c>
      <c r="E119" s="51">
        <v>12693.841321349999</v>
      </c>
      <c r="F119" s="46">
        <f t="shared" si="1"/>
        <v>13328.533387417499</v>
      </c>
      <c r="G119" s="53"/>
    </row>
    <row r="120" spans="2:7" ht="16.5" customHeight="1" x14ac:dyDescent="0.3">
      <c r="B120" s="122" t="s">
        <v>71</v>
      </c>
      <c r="C120" s="123"/>
      <c r="D120" s="123"/>
      <c r="E120" s="124"/>
      <c r="F120" s="46">
        <f t="shared" si="1"/>
        <v>0</v>
      </c>
    </row>
    <row r="121" spans="2:7" ht="16.5" customHeight="1" x14ac:dyDescent="0.3">
      <c r="B121" s="12" t="s">
        <v>71</v>
      </c>
      <c r="C121" s="47" t="s">
        <v>381</v>
      </c>
      <c r="D121" s="48" t="s">
        <v>102</v>
      </c>
      <c r="E121" s="48" t="s">
        <v>103</v>
      </c>
      <c r="F121" s="46" t="e">
        <f t="shared" si="1"/>
        <v>#VALUE!</v>
      </c>
    </row>
    <row r="122" spans="2:7" ht="16.5" customHeight="1" x14ac:dyDescent="0.3">
      <c r="B122" s="49" t="s">
        <v>1028</v>
      </c>
      <c r="C122" s="50" t="s">
        <v>487</v>
      </c>
      <c r="D122" s="50" t="s">
        <v>397</v>
      </c>
      <c r="E122" s="51">
        <v>6056.7418558499994</v>
      </c>
      <c r="F122" s="46">
        <f t="shared" si="1"/>
        <v>6359.5789486424992</v>
      </c>
    </row>
    <row r="123" spans="2:7" ht="16.5" customHeight="1" x14ac:dyDescent="0.3">
      <c r="B123" s="122" t="s">
        <v>71</v>
      </c>
      <c r="C123" s="123"/>
      <c r="D123" s="123"/>
      <c r="E123" s="124"/>
      <c r="F123" s="46">
        <f t="shared" si="1"/>
        <v>0</v>
      </c>
    </row>
    <row r="124" spans="2:7" ht="16.5" customHeight="1" x14ac:dyDescent="0.3">
      <c r="B124" s="12" t="s">
        <v>488</v>
      </c>
      <c r="C124" s="47" t="s">
        <v>381</v>
      </c>
      <c r="D124" s="48" t="s">
        <v>102</v>
      </c>
      <c r="E124" s="48" t="s">
        <v>103</v>
      </c>
      <c r="F124" s="46" t="e">
        <f t="shared" si="1"/>
        <v>#VALUE!</v>
      </c>
    </row>
    <row r="125" spans="2:7" ht="16.5" customHeight="1" x14ac:dyDescent="0.3">
      <c r="B125" s="49" t="s">
        <v>1029</v>
      </c>
      <c r="C125" s="50" t="s">
        <v>489</v>
      </c>
      <c r="D125" s="50" t="s">
        <v>490</v>
      </c>
      <c r="E125" s="51">
        <v>53654.334802950005</v>
      </c>
      <c r="F125" s="46">
        <f t="shared" si="1"/>
        <v>56337.051543097507</v>
      </c>
    </row>
  </sheetData>
  <sheetProtection selectLockedCells="1" selectUnlockedCells="1"/>
  <autoFilter ref="B91:E91" xr:uid="{00000000-0009-0000-0000-000006000000}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365"/>
  <sheetViews>
    <sheetView workbookViewId="0">
      <pane ySplit="4" topLeftCell="A161" activePane="bottomLeft" state="frozen"/>
      <selection pane="bottomLeft" activeCell="C352" sqref="C352"/>
    </sheetView>
  </sheetViews>
  <sheetFormatPr defaultColWidth="37.5" defaultRowHeight="15" customHeight="1" x14ac:dyDescent="0.3"/>
  <cols>
    <col min="1" max="1" width="9.625" style="55" customWidth="1"/>
    <col min="2" max="2" width="32" style="56" customWidth="1"/>
    <col min="3" max="3" width="15.625" style="56" customWidth="1"/>
    <col min="4" max="4" width="18.5" style="55" customWidth="1"/>
    <col min="5" max="5" width="12.5" style="56" customWidth="1"/>
    <col min="6" max="6" width="23.625" style="55" customWidth="1"/>
    <col min="7" max="16384" width="37.5" style="55"/>
  </cols>
  <sheetData>
    <row r="1" spans="2:6" ht="15" customHeight="1" x14ac:dyDescent="0.3">
      <c r="B1" s="467" t="s">
        <v>491</v>
      </c>
      <c r="C1" s="467"/>
      <c r="D1" s="467"/>
      <c r="E1" s="467"/>
      <c r="F1" s="467"/>
    </row>
    <row r="2" spans="2:6" ht="15" customHeight="1" x14ac:dyDescent="0.3">
      <c r="B2" s="467"/>
      <c r="C2" s="467"/>
      <c r="D2" s="467"/>
      <c r="E2" s="467"/>
      <c r="F2" s="467"/>
    </row>
    <row r="3" spans="2:6" ht="15" customHeight="1" x14ac:dyDescent="0.3">
      <c r="B3" s="467"/>
      <c r="C3" s="467"/>
      <c r="D3" s="467"/>
      <c r="E3" s="467"/>
      <c r="F3" s="467"/>
    </row>
    <row r="4" spans="2:6" ht="15" customHeight="1" x14ac:dyDescent="0.3">
      <c r="B4" s="57"/>
      <c r="C4" s="58" t="s">
        <v>16</v>
      </c>
      <c r="D4" s="59" t="s">
        <v>492</v>
      </c>
      <c r="E4" s="58" t="s">
        <v>493</v>
      </c>
      <c r="F4" s="60" t="s">
        <v>492</v>
      </c>
    </row>
    <row r="5" spans="2:6" ht="15" customHeight="1" x14ac:dyDescent="0.3">
      <c r="B5" s="61" t="s">
        <v>494</v>
      </c>
      <c r="C5" s="62"/>
      <c r="D5" s="62"/>
      <c r="E5" s="62"/>
      <c r="F5" s="63"/>
    </row>
    <row r="6" spans="2:6" ht="15" customHeight="1" x14ac:dyDescent="0.3">
      <c r="B6" s="64" t="s">
        <v>495</v>
      </c>
      <c r="C6" s="65" t="s">
        <v>98</v>
      </c>
      <c r="D6" s="18" t="s">
        <v>496</v>
      </c>
      <c r="E6" s="66" t="s">
        <v>497</v>
      </c>
      <c r="F6" s="67" t="s">
        <v>498</v>
      </c>
    </row>
    <row r="7" spans="2:6" ht="15" customHeight="1" x14ac:dyDescent="0.3">
      <c r="B7" s="68"/>
      <c r="C7" s="69" t="s">
        <v>116</v>
      </c>
      <c r="D7" s="14" t="s">
        <v>499</v>
      </c>
      <c r="E7" s="70" t="s">
        <v>497</v>
      </c>
      <c r="F7" s="71" t="s">
        <v>500</v>
      </c>
    </row>
    <row r="8" spans="2:6" ht="15" customHeight="1" x14ac:dyDescent="0.3">
      <c r="B8" s="68"/>
      <c r="C8" s="65" t="s">
        <v>501</v>
      </c>
      <c r="D8" s="18" t="s">
        <v>502</v>
      </c>
      <c r="E8" s="66" t="s">
        <v>211</v>
      </c>
      <c r="F8" s="67" t="s">
        <v>503</v>
      </c>
    </row>
    <row r="9" spans="2:6" ht="15" customHeight="1" x14ac:dyDescent="0.3">
      <c r="B9" s="68"/>
      <c r="C9" s="69" t="s">
        <v>121</v>
      </c>
      <c r="D9" s="14" t="s">
        <v>504</v>
      </c>
      <c r="E9" s="70" t="s">
        <v>211</v>
      </c>
      <c r="F9" s="71" t="s">
        <v>505</v>
      </c>
    </row>
    <row r="10" spans="2:6" ht="15" customHeight="1" x14ac:dyDescent="0.3">
      <c r="B10" s="68"/>
      <c r="C10" s="72"/>
      <c r="D10" s="62"/>
      <c r="E10" s="66" t="s">
        <v>293</v>
      </c>
      <c r="F10" s="67" t="s">
        <v>506</v>
      </c>
    </row>
    <row r="11" spans="2:6" ht="15" customHeight="1" x14ac:dyDescent="0.3">
      <c r="B11" s="68"/>
      <c r="C11" s="72"/>
      <c r="D11" s="62"/>
      <c r="E11" s="70" t="s">
        <v>319</v>
      </c>
      <c r="F11" s="71" t="s">
        <v>271</v>
      </c>
    </row>
    <row r="12" spans="2:6" ht="15" customHeight="1" x14ac:dyDescent="0.3">
      <c r="B12" s="68"/>
      <c r="C12" s="72"/>
      <c r="D12" s="62"/>
      <c r="E12" s="73"/>
      <c r="F12" s="74"/>
    </row>
    <row r="13" spans="2:6" ht="15" customHeight="1" x14ac:dyDescent="0.3">
      <c r="B13" s="64" t="s">
        <v>507</v>
      </c>
      <c r="C13" s="65" t="s">
        <v>508</v>
      </c>
      <c r="D13" s="67" t="s">
        <v>509</v>
      </c>
      <c r="E13" s="72"/>
      <c r="F13" s="63"/>
    </row>
    <row r="14" spans="2:6" ht="15" customHeight="1" x14ac:dyDescent="0.3">
      <c r="B14" s="68"/>
      <c r="C14" s="65" t="s">
        <v>121</v>
      </c>
      <c r="D14" s="67" t="s">
        <v>510</v>
      </c>
      <c r="E14" s="72"/>
      <c r="F14" s="63"/>
    </row>
    <row r="15" spans="2:6" ht="15" customHeight="1" x14ac:dyDescent="0.3">
      <c r="B15" s="68"/>
      <c r="C15" s="65" t="s">
        <v>121</v>
      </c>
      <c r="D15" s="67" t="s">
        <v>511</v>
      </c>
      <c r="E15" s="72"/>
      <c r="F15" s="63"/>
    </row>
    <row r="16" spans="2:6" ht="15" customHeight="1" x14ac:dyDescent="0.3">
      <c r="B16" s="68"/>
      <c r="C16" s="65" t="s">
        <v>121</v>
      </c>
      <c r="D16" s="67" t="s">
        <v>512</v>
      </c>
      <c r="E16" s="72"/>
      <c r="F16" s="63"/>
    </row>
    <row r="17" spans="2:6" ht="15" customHeight="1" x14ac:dyDescent="0.3">
      <c r="B17" s="68"/>
      <c r="C17" s="65" t="s">
        <v>121</v>
      </c>
      <c r="D17" s="67" t="s">
        <v>513</v>
      </c>
      <c r="E17" s="72"/>
      <c r="F17" s="63"/>
    </row>
    <row r="18" spans="2:6" ht="15" customHeight="1" x14ac:dyDescent="0.3">
      <c r="B18" s="68"/>
      <c r="C18" s="65" t="s">
        <v>121</v>
      </c>
      <c r="D18" s="67" t="s">
        <v>514</v>
      </c>
      <c r="E18" s="72"/>
      <c r="F18" s="63"/>
    </row>
    <row r="19" spans="2:6" ht="15" customHeight="1" x14ac:dyDescent="0.3">
      <c r="B19" s="68"/>
      <c r="C19" s="72"/>
      <c r="D19" s="62"/>
      <c r="E19" s="62"/>
      <c r="F19" s="63"/>
    </row>
    <row r="20" spans="2:6" ht="15" customHeight="1" x14ac:dyDescent="0.3">
      <c r="B20" s="64" t="s">
        <v>515</v>
      </c>
      <c r="C20" s="65" t="s">
        <v>121</v>
      </c>
      <c r="D20" s="18" t="s">
        <v>516</v>
      </c>
      <c r="E20" s="66" t="s">
        <v>497</v>
      </c>
      <c r="F20" s="67" t="s">
        <v>517</v>
      </c>
    </row>
    <row r="21" spans="2:6" ht="15" customHeight="1" x14ac:dyDescent="0.3">
      <c r="B21" s="68"/>
      <c r="C21" s="69" t="s">
        <v>501</v>
      </c>
      <c r="D21" s="14" t="s">
        <v>518</v>
      </c>
      <c r="E21" s="70" t="s">
        <v>211</v>
      </c>
      <c r="F21" s="71" t="s">
        <v>503</v>
      </c>
    </row>
    <row r="22" spans="2:6" ht="15" customHeight="1" x14ac:dyDescent="0.3">
      <c r="B22" s="68"/>
      <c r="C22" s="65" t="s">
        <v>501</v>
      </c>
      <c r="D22" s="14" t="s">
        <v>519</v>
      </c>
      <c r="E22" s="66" t="s">
        <v>211</v>
      </c>
      <c r="F22" s="67" t="s">
        <v>505</v>
      </c>
    </row>
    <row r="23" spans="2:6" ht="15" customHeight="1" x14ac:dyDescent="0.3">
      <c r="B23" s="68"/>
      <c r="C23" s="72"/>
      <c r="D23" s="62"/>
      <c r="E23" s="70" t="s">
        <v>211</v>
      </c>
      <c r="F23" s="71" t="s">
        <v>225</v>
      </c>
    </row>
    <row r="24" spans="2:6" ht="15" customHeight="1" x14ac:dyDescent="0.3">
      <c r="B24" s="68"/>
      <c r="C24" s="72"/>
      <c r="D24" s="62"/>
      <c r="E24" s="66" t="s">
        <v>239</v>
      </c>
      <c r="F24" s="67" t="s">
        <v>235</v>
      </c>
    </row>
    <row r="25" spans="2:6" ht="15" customHeight="1" x14ac:dyDescent="0.3">
      <c r="B25" s="68"/>
      <c r="C25" s="72"/>
      <c r="D25" s="62"/>
      <c r="E25" s="70" t="s">
        <v>275</v>
      </c>
      <c r="F25" s="71" t="s">
        <v>199</v>
      </c>
    </row>
    <row r="26" spans="2:6" ht="15" customHeight="1" x14ac:dyDescent="0.3">
      <c r="B26" s="68"/>
      <c r="C26" s="72"/>
      <c r="D26" s="62"/>
      <c r="E26" s="66" t="s">
        <v>520</v>
      </c>
      <c r="F26" s="67" t="s">
        <v>266</v>
      </c>
    </row>
    <row r="27" spans="2:6" ht="15" customHeight="1" x14ac:dyDescent="0.3">
      <c r="B27" s="68"/>
      <c r="C27" s="72"/>
      <c r="D27" s="62"/>
      <c r="E27" s="70" t="s">
        <v>319</v>
      </c>
      <c r="F27" s="71" t="s">
        <v>273</v>
      </c>
    </row>
    <row r="28" spans="2:6" ht="15" customHeight="1" x14ac:dyDescent="0.3">
      <c r="B28" s="68"/>
      <c r="C28" s="72"/>
      <c r="D28" s="62"/>
      <c r="E28" s="66" t="s">
        <v>319</v>
      </c>
      <c r="F28" s="67" t="s">
        <v>521</v>
      </c>
    </row>
    <row r="29" spans="2:6" ht="15" customHeight="1" x14ac:dyDescent="0.3">
      <c r="B29" s="68"/>
      <c r="C29" s="72"/>
      <c r="D29" s="62"/>
      <c r="E29" s="70" t="s">
        <v>293</v>
      </c>
      <c r="F29" s="71" t="s">
        <v>248</v>
      </c>
    </row>
    <row r="30" spans="2:6" ht="15" customHeight="1" x14ac:dyDescent="0.3">
      <c r="B30" s="68"/>
      <c r="C30" s="72"/>
      <c r="D30" s="62"/>
      <c r="E30" s="73"/>
      <c r="F30" s="75"/>
    </row>
    <row r="31" spans="2:6" ht="15" customHeight="1" x14ac:dyDescent="0.3">
      <c r="B31" s="64" t="s">
        <v>522</v>
      </c>
      <c r="C31" s="65" t="s">
        <v>98</v>
      </c>
      <c r="D31" s="18" t="s">
        <v>523</v>
      </c>
      <c r="E31" s="66" t="s">
        <v>497</v>
      </c>
      <c r="F31" s="67" t="s">
        <v>517</v>
      </c>
    </row>
    <row r="32" spans="2:6" ht="15" customHeight="1" x14ac:dyDescent="0.3">
      <c r="B32" s="68"/>
      <c r="C32" s="69" t="s">
        <v>121</v>
      </c>
      <c r="D32" s="14" t="s">
        <v>524</v>
      </c>
      <c r="E32" s="70" t="s">
        <v>211</v>
      </c>
      <c r="F32" s="71" t="s">
        <v>225</v>
      </c>
    </row>
    <row r="33" spans="2:6" ht="15" customHeight="1" x14ac:dyDescent="0.3">
      <c r="B33" s="68"/>
      <c r="C33" s="65" t="s">
        <v>501</v>
      </c>
      <c r="D33" s="18" t="s">
        <v>525</v>
      </c>
      <c r="E33" s="66" t="s">
        <v>239</v>
      </c>
      <c r="F33" s="67" t="s">
        <v>235</v>
      </c>
    </row>
    <row r="34" spans="2:6" ht="15" customHeight="1" x14ac:dyDescent="0.3">
      <c r="B34" s="68"/>
      <c r="C34" s="72"/>
      <c r="D34" s="62"/>
      <c r="E34" s="70" t="s">
        <v>275</v>
      </c>
      <c r="F34" s="71" t="s">
        <v>199</v>
      </c>
    </row>
    <row r="35" spans="2:6" ht="15" customHeight="1" x14ac:dyDescent="0.3">
      <c r="B35" s="68"/>
      <c r="C35" s="72"/>
      <c r="D35" s="62"/>
      <c r="E35" s="66" t="s">
        <v>520</v>
      </c>
      <c r="F35" s="67" t="s">
        <v>266</v>
      </c>
    </row>
    <row r="36" spans="2:6" ht="15" customHeight="1" x14ac:dyDescent="0.3">
      <c r="B36" s="68"/>
      <c r="C36" s="72"/>
      <c r="D36" s="62"/>
      <c r="E36" s="70" t="s">
        <v>319</v>
      </c>
      <c r="F36" s="71" t="s">
        <v>273</v>
      </c>
    </row>
    <row r="37" spans="2:6" ht="15" customHeight="1" x14ac:dyDescent="0.3">
      <c r="B37" s="68"/>
      <c r="C37" s="72"/>
      <c r="D37" s="62"/>
      <c r="E37" s="66" t="s">
        <v>319</v>
      </c>
      <c r="F37" s="67" t="s">
        <v>521</v>
      </c>
    </row>
    <row r="38" spans="2:6" ht="15" customHeight="1" x14ac:dyDescent="0.3">
      <c r="B38" s="68"/>
      <c r="C38" s="72"/>
      <c r="D38" s="62"/>
      <c r="E38" s="70" t="s">
        <v>293</v>
      </c>
      <c r="F38" s="71" t="s">
        <v>248</v>
      </c>
    </row>
    <row r="39" spans="2:6" ht="15" customHeight="1" x14ac:dyDescent="0.3">
      <c r="B39" s="68"/>
      <c r="C39" s="72"/>
      <c r="D39" s="62"/>
      <c r="E39" s="72"/>
      <c r="F39" s="63"/>
    </row>
    <row r="40" spans="2:6" ht="15" customHeight="1" x14ac:dyDescent="0.3">
      <c r="B40" s="76" t="s">
        <v>526</v>
      </c>
      <c r="C40" s="65" t="s">
        <v>98</v>
      </c>
      <c r="D40" s="18" t="s">
        <v>110</v>
      </c>
      <c r="E40" s="66" t="s">
        <v>497</v>
      </c>
      <c r="F40" s="67" t="s">
        <v>517</v>
      </c>
    </row>
    <row r="41" spans="2:6" ht="15" customHeight="1" x14ac:dyDescent="0.3">
      <c r="B41" s="68"/>
      <c r="C41" s="72"/>
      <c r="D41" s="62"/>
      <c r="E41" s="70" t="s">
        <v>211</v>
      </c>
      <c r="F41" s="71" t="s">
        <v>225</v>
      </c>
    </row>
    <row r="42" spans="2:6" ht="15" customHeight="1" x14ac:dyDescent="0.3">
      <c r="B42" s="68"/>
      <c r="C42" s="72"/>
      <c r="D42" s="62"/>
      <c r="E42" s="66" t="s">
        <v>239</v>
      </c>
      <c r="F42" s="67" t="s">
        <v>235</v>
      </c>
    </row>
    <row r="43" spans="2:6" ht="15" customHeight="1" x14ac:dyDescent="0.3">
      <c r="B43" s="68"/>
      <c r="C43" s="72"/>
      <c r="D43" s="62"/>
      <c r="E43" s="70" t="s">
        <v>275</v>
      </c>
      <c r="F43" s="71" t="s">
        <v>199</v>
      </c>
    </row>
    <row r="44" spans="2:6" ht="15" customHeight="1" x14ac:dyDescent="0.3">
      <c r="B44" s="68"/>
      <c r="C44" s="72"/>
      <c r="D44" s="62"/>
      <c r="E44" s="66" t="s">
        <v>520</v>
      </c>
      <c r="F44" s="67" t="s">
        <v>266</v>
      </c>
    </row>
    <row r="45" spans="2:6" ht="15" customHeight="1" x14ac:dyDescent="0.3">
      <c r="B45" s="68"/>
      <c r="C45" s="72"/>
      <c r="D45" s="62"/>
      <c r="E45" s="70" t="s">
        <v>319</v>
      </c>
      <c r="F45" s="71" t="s">
        <v>273</v>
      </c>
    </row>
    <row r="46" spans="2:6" ht="15" customHeight="1" x14ac:dyDescent="0.3">
      <c r="B46" s="68"/>
      <c r="C46" s="72"/>
      <c r="D46" s="62"/>
      <c r="E46" s="66" t="s">
        <v>319</v>
      </c>
      <c r="F46" s="67" t="s">
        <v>521</v>
      </c>
    </row>
    <row r="47" spans="2:6" ht="15" customHeight="1" x14ac:dyDescent="0.3">
      <c r="B47" s="77"/>
      <c r="C47" s="72"/>
      <c r="D47" s="62"/>
      <c r="E47" s="70" t="s">
        <v>293</v>
      </c>
      <c r="F47" s="71" t="s">
        <v>248</v>
      </c>
    </row>
    <row r="48" spans="2:6" ht="15" customHeight="1" x14ac:dyDescent="0.3">
      <c r="B48" s="77"/>
      <c r="C48" s="72"/>
      <c r="D48" s="62"/>
      <c r="E48" s="72"/>
      <c r="F48" s="63"/>
    </row>
    <row r="49" spans="2:6" ht="15" customHeight="1" x14ac:dyDescent="0.3">
      <c r="B49" s="64" t="s">
        <v>527</v>
      </c>
      <c r="C49" s="65" t="s">
        <v>508</v>
      </c>
      <c r="D49" s="67" t="s">
        <v>528</v>
      </c>
      <c r="E49" s="72"/>
      <c r="F49" s="63"/>
    </row>
    <row r="50" spans="2:6" ht="15" customHeight="1" x14ac:dyDescent="0.3">
      <c r="B50" s="77"/>
      <c r="C50" s="69" t="s">
        <v>508</v>
      </c>
      <c r="D50" s="71" t="s">
        <v>529</v>
      </c>
      <c r="E50" s="72"/>
      <c r="F50" s="63"/>
    </row>
    <row r="51" spans="2:6" ht="15" customHeight="1" x14ac:dyDescent="0.3">
      <c r="B51" s="77"/>
      <c r="C51" s="69" t="s">
        <v>508</v>
      </c>
      <c r="D51" s="71" t="s">
        <v>530</v>
      </c>
      <c r="E51" s="72"/>
      <c r="F51" s="63"/>
    </row>
    <row r="52" spans="2:6" ht="15" customHeight="1" x14ac:dyDescent="0.3">
      <c r="B52" s="77"/>
      <c r="C52" s="72"/>
      <c r="D52" s="62"/>
      <c r="E52" s="72"/>
      <c r="F52" s="63"/>
    </row>
    <row r="53" spans="2:6" ht="15" customHeight="1" x14ac:dyDescent="0.3">
      <c r="B53" s="76" t="s">
        <v>531</v>
      </c>
      <c r="C53" s="65" t="s">
        <v>508</v>
      </c>
      <c r="D53" s="67" t="s">
        <v>532</v>
      </c>
      <c r="E53" s="72"/>
      <c r="F53" s="63"/>
    </row>
    <row r="54" spans="2:6" ht="15" customHeight="1" x14ac:dyDescent="0.3">
      <c r="B54" s="68"/>
      <c r="C54" s="65" t="s">
        <v>508</v>
      </c>
      <c r="D54" s="67" t="s">
        <v>533</v>
      </c>
      <c r="E54" s="72"/>
      <c r="F54" s="63"/>
    </row>
    <row r="55" spans="2:6" ht="15" customHeight="1" x14ac:dyDescent="0.3">
      <c r="B55" s="68"/>
      <c r="C55" s="65" t="s">
        <v>508</v>
      </c>
      <c r="D55" s="67" t="s">
        <v>534</v>
      </c>
      <c r="E55" s="72"/>
      <c r="F55" s="63"/>
    </row>
    <row r="56" spans="2:6" ht="15" customHeight="1" x14ac:dyDescent="0.3">
      <c r="B56" s="68"/>
      <c r="C56" s="72"/>
      <c r="D56" s="62"/>
      <c r="E56" s="72"/>
      <c r="F56" s="63"/>
    </row>
    <row r="57" spans="2:6" ht="15" customHeight="1" x14ac:dyDescent="0.3">
      <c r="B57" s="76" t="s">
        <v>535</v>
      </c>
      <c r="C57" s="65" t="s">
        <v>98</v>
      </c>
      <c r="D57" s="18" t="s">
        <v>112</v>
      </c>
      <c r="E57" s="66" t="s">
        <v>497</v>
      </c>
      <c r="F57" s="67" t="s">
        <v>536</v>
      </c>
    </row>
    <row r="58" spans="2:6" ht="15" customHeight="1" x14ac:dyDescent="0.3">
      <c r="B58" s="68"/>
      <c r="C58" s="69" t="s">
        <v>121</v>
      </c>
      <c r="D58" s="14" t="s">
        <v>537</v>
      </c>
      <c r="E58" s="70" t="s">
        <v>211</v>
      </c>
      <c r="F58" s="71" t="s">
        <v>227</v>
      </c>
    </row>
    <row r="59" spans="2:6" ht="15" customHeight="1" x14ac:dyDescent="0.3">
      <c r="B59" s="68"/>
      <c r="C59" s="69" t="s">
        <v>121</v>
      </c>
      <c r="D59" s="14" t="s">
        <v>538</v>
      </c>
      <c r="E59" s="66" t="s">
        <v>275</v>
      </c>
      <c r="F59" s="67" t="s">
        <v>279</v>
      </c>
    </row>
    <row r="60" spans="2:6" ht="15" customHeight="1" x14ac:dyDescent="0.3">
      <c r="B60" s="68"/>
      <c r="C60" s="65" t="s">
        <v>501</v>
      </c>
      <c r="D60" s="18" t="s">
        <v>539</v>
      </c>
      <c r="E60" s="70" t="s">
        <v>319</v>
      </c>
      <c r="F60" s="71" t="s">
        <v>277</v>
      </c>
    </row>
    <row r="61" spans="2:6" ht="15" customHeight="1" x14ac:dyDescent="0.3">
      <c r="B61" s="68"/>
      <c r="C61" s="72"/>
      <c r="D61" s="62"/>
      <c r="E61" s="66" t="s">
        <v>35</v>
      </c>
      <c r="F61" s="67" t="s">
        <v>250</v>
      </c>
    </row>
    <row r="62" spans="2:6" ht="15" customHeight="1" x14ac:dyDescent="0.3">
      <c r="B62" s="68"/>
      <c r="C62" s="72"/>
      <c r="D62" s="62"/>
      <c r="E62" s="70" t="s">
        <v>319</v>
      </c>
      <c r="F62" s="71" t="s">
        <v>277</v>
      </c>
    </row>
    <row r="63" spans="2:6" ht="15" customHeight="1" x14ac:dyDescent="0.3">
      <c r="B63" s="68"/>
      <c r="C63" s="72"/>
      <c r="D63" s="62"/>
      <c r="E63" s="72"/>
      <c r="F63" s="63"/>
    </row>
    <row r="64" spans="2:6" ht="15" customHeight="1" x14ac:dyDescent="0.3">
      <c r="B64" s="64" t="s">
        <v>540</v>
      </c>
      <c r="C64" s="65" t="s">
        <v>98</v>
      </c>
      <c r="D64" s="18" t="s">
        <v>541</v>
      </c>
      <c r="E64" s="66" t="s">
        <v>497</v>
      </c>
      <c r="F64" s="67" t="s">
        <v>536</v>
      </c>
    </row>
    <row r="65" spans="2:6" ht="15" customHeight="1" x14ac:dyDescent="0.3">
      <c r="B65" s="68"/>
      <c r="C65" s="69" t="s">
        <v>121</v>
      </c>
      <c r="D65" s="14" t="s">
        <v>542</v>
      </c>
      <c r="E65" s="70" t="s">
        <v>211</v>
      </c>
      <c r="F65" s="71" t="s">
        <v>227</v>
      </c>
    </row>
    <row r="66" spans="2:6" ht="15" customHeight="1" x14ac:dyDescent="0.3">
      <c r="B66" s="68"/>
      <c r="C66" s="72"/>
      <c r="D66" s="62"/>
      <c r="E66" s="66" t="s">
        <v>275</v>
      </c>
      <c r="F66" s="67" t="s">
        <v>279</v>
      </c>
    </row>
    <row r="67" spans="2:6" ht="15" customHeight="1" x14ac:dyDescent="0.3">
      <c r="B67" s="68"/>
      <c r="C67" s="72"/>
      <c r="D67" s="62"/>
      <c r="E67" s="70" t="s">
        <v>319</v>
      </c>
      <c r="F67" s="71" t="s">
        <v>277</v>
      </c>
    </row>
    <row r="68" spans="2:6" ht="15" customHeight="1" x14ac:dyDescent="0.3">
      <c r="B68" s="68"/>
      <c r="C68" s="72"/>
      <c r="D68" s="62"/>
      <c r="E68" s="66" t="s">
        <v>293</v>
      </c>
      <c r="F68" s="67" t="s">
        <v>255</v>
      </c>
    </row>
    <row r="69" spans="2:6" ht="15" customHeight="1" x14ac:dyDescent="0.3">
      <c r="B69" s="68"/>
      <c r="C69" s="72"/>
      <c r="D69" s="62"/>
      <c r="E69" s="66" t="s">
        <v>35</v>
      </c>
      <c r="F69" s="67" t="s">
        <v>250</v>
      </c>
    </row>
    <row r="70" spans="2:6" ht="15" customHeight="1" x14ac:dyDescent="0.3">
      <c r="B70" s="68"/>
      <c r="C70" s="72"/>
      <c r="D70" s="62"/>
      <c r="E70" s="72"/>
      <c r="F70" s="63"/>
    </row>
    <row r="71" spans="2:6" ht="15" customHeight="1" x14ac:dyDescent="0.3">
      <c r="B71" s="76" t="s">
        <v>543</v>
      </c>
      <c r="C71" s="65" t="s">
        <v>98</v>
      </c>
      <c r="D71" s="18" t="s">
        <v>544</v>
      </c>
      <c r="E71" s="66" t="s">
        <v>497</v>
      </c>
      <c r="F71" s="67" t="s">
        <v>536</v>
      </c>
    </row>
    <row r="72" spans="2:6" ht="15" customHeight="1" x14ac:dyDescent="0.3">
      <c r="B72" s="68"/>
      <c r="C72" s="72"/>
      <c r="D72" s="62"/>
      <c r="E72" s="70" t="s">
        <v>211</v>
      </c>
      <c r="F72" s="71" t="s">
        <v>545</v>
      </c>
    </row>
    <row r="73" spans="2:6" ht="15" customHeight="1" x14ac:dyDescent="0.3">
      <c r="B73" s="68"/>
      <c r="C73" s="72"/>
      <c r="D73" s="62"/>
      <c r="E73" s="66" t="s">
        <v>275</v>
      </c>
      <c r="F73" s="67" t="s">
        <v>279</v>
      </c>
    </row>
    <row r="74" spans="2:6" ht="15" customHeight="1" x14ac:dyDescent="0.3">
      <c r="B74" s="68"/>
      <c r="C74" s="72"/>
      <c r="D74" s="62"/>
      <c r="E74" s="70" t="s">
        <v>319</v>
      </c>
      <c r="F74" s="71" t="s">
        <v>277</v>
      </c>
    </row>
    <row r="75" spans="2:6" ht="15" customHeight="1" x14ac:dyDescent="0.3">
      <c r="B75" s="68"/>
      <c r="C75" s="72"/>
      <c r="D75" s="62"/>
      <c r="E75" s="66" t="s">
        <v>293</v>
      </c>
      <c r="F75" s="67" t="s">
        <v>255</v>
      </c>
    </row>
    <row r="76" spans="2:6" ht="15" customHeight="1" x14ac:dyDescent="0.3">
      <c r="B76" s="68"/>
      <c r="C76" s="72"/>
      <c r="D76" s="62"/>
      <c r="E76" s="66" t="s">
        <v>35</v>
      </c>
      <c r="F76" s="67" t="s">
        <v>250</v>
      </c>
    </row>
    <row r="77" spans="2:6" ht="15" customHeight="1" x14ac:dyDescent="0.3">
      <c r="B77" s="68"/>
      <c r="C77" s="72"/>
      <c r="D77" s="62"/>
      <c r="E77" s="72"/>
      <c r="F77" s="63"/>
    </row>
    <row r="78" spans="2:6" ht="15" customHeight="1" x14ac:dyDescent="0.3">
      <c r="B78" s="76" t="s">
        <v>546</v>
      </c>
      <c r="C78" s="65" t="s">
        <v>98</v>
      </c>
      <c r="D78" s="18" t="s">
        <v>114</v>
      </c>
      <c r="E78" s="66" t="s">
        <v>497</v>
      </c>
      <c r="F78" s="67" t="s">
        <v>547</v>
      </c>
    </row>
    <row r="79" spans="2:6" ht="15" customHeight="1" x14ac:dyDescent="0.3">
      <c r="B79" s="68"/>
      <c r="C79" s="69" t="s">
        <v>121</v>
      </c>
      <c r="D79" s="14" t="s">
        <v>538</v>
      </c>
      <c r="E79" s="70" t="s">
        <v>497</v>
      </c>
      <c r="F79" s="71" t="s">
        <v>548</v>
      </c>
    </row>
    <row r="80" spans="2:6" ht="15" customHeight="1" x14ac:dyDescent="0.3">
      <c r="B80" s="68"/>
      <c r="C80" s="65" t="s">
        <v>501</v>
      </c>
      <c r="D80" s="18" t="s">
        <v>539</v>
      </c>
      <c r="E80" s="66" t="s">
        <v>497</v>
      </c>
      <c r="F80" s="67" t="s">
        <v>549</v>
      </c>
    </row>
    <row r="81" spans="2:6" ht="15" customHeight="1" x14ac:dyDescent="0.3">
      <c r="B81" s="68"/>
      <c r="C81" s="72"/>
      <c r="D81" s="62"/>
      <c r="E81" s="70" t="s">
        <v>211</v>
      </c>
      <c r="F81" s="71" t="s">
        <v>213</v>
      </c>
    </row>
    <row r="82" spans="2:6" ht="15" customHeight="1" x14ac:dyDescent="0.3">
      <c r="B82" s="78"/>
      <c r="C82" s="72"/>
      <c r="D82" s="62"/>
      <c r="E82" s="66" t="s">
        <v>211</v>
      </c>
      <c r="F82" s="67" t="s">
        <v>216</v>
      </c>
    </row>
    <row r="83" spans="2:6" ht="15" customHeight="1" x14ac:dyDescent="0.3">
      <c r="B83" s="78"/>
      <c r="C83" s="72"/>
      <c r="D83" s="62"/>
      <c r="E83" s="70" t="s">
        <v>550</v>
      </c>
      <c r="F83" s="71" t="s">
        <v>232</v>
      </c>
    </row>
    <row r="84" spans="2:6" ht="15" customHeight="1" x14ac:dyDescent="0.3">
      <c r="B84" s="78"/>
      <c r="C84" s="72"/>
      <c r="D84" s="62"/>
      <c r="E84" s="66" t="s">
        <v>239</v>
      </c>
      <c r="F84" s="67" t="s">
        <v>551</v>
      </c>
    </row>
    <row r="85" spans="2:6" ht="15" customHeight="1" x14ac:dyDescent="0.3">
      <c r="B85" s="78"/>
      <c r="C85" s="72"/>
      <c r="D85" s="62"/>
      <c r="E85" s="70" t="s">
        <v>275</v>
      </c>
      <c r="F85" s="71" t="s">
        <v>552</v>
      </c>
    </row>
    <row r="86" spans="2:6" ht="15" customHeight="1" x14ac:dyDescent="0.3">
      <c r="B86" s="78"/>
      <c r="C86" s="72"/>
      <c r="D86" s="62"/>
      <c r="E86" s="66" t="s">
        <v>275</v>
      </c>
      <c r="F86" s="67" t="s">
        <v>553</v>
      </c>
    </row>
    <row r="87" spans="2:6" ht="15" customHeight="1" x14ac:dyDescent="0.3">
      <c r="B87" s="78"/>
      <c r="C87" s="72"/>
      <c r="D87" s="62"/>
      <c r="E87" s="70" t="s">
        <v>293</v>
      </c>
      <c r="F87" s="71" t="s">
        <v>259</v>
      </c>
    </row>
    <row r="88" spans="2:6" ht="15" customHeight="1" x14ac:dyDescent="0.3">
      <c r="B88" s="78"/>
      <c r="C88" s="72"/>
      <c r="D88" s="62"/>
      <c r="E88" s="66" t="s">
        <v>520</v>
      </c>
      <c r="F88" s="67" t="s">
        <v>268</v>
      </c>
    </row>
    <row r="89" spans="2:6" ht="15" customHeight="1" x14ac:dyDescent="0.3">
      <c r="B89" s="78"/>
      <c r="C89" s="72"/>
      <c r="D89" s="62"/>
      <c r="E89" s="70" t="s">
        <v>319</v>
      </c>
      <c r="F89" s="71" t="s">
        <v>554</v>
      </c>
    </row>
    <row r="90" spans="2:6" ht="15" customHeight="1" x14ac:dyDescent="0.3">
      <c r="B90" s="78"/>
      <c r="C90" s="72"/>
      <c r="D90" s="62"/>
      <c r="E90" s="73"/>
      <c r="F90" s="74"/>
    </row>
    <row r="91" spans="2:6" ht="15" customHeight="1" x14ac:dyDescent="0.3">
      <c r="B91" s="76" t="s">
        <v>555</v>
      </c>
      <c r="C91" s="69" t="s">
        <v>121</v>
      </c>
      <c r="D91" s="14" t="s">
        <v>542</v>
      </c>
      <c r="E91" s="70" t="s">
        <v>497</v>
      </c>
      <c r="F91" s="71" t="s">
        <v>548</v>
      </c>
    </row>
    <row r="92" spans="2:6" ht="15" customHeight="1" x14ac:dyDescent="0.3">
      <c r="B92" s="68"/>
      <c r="C92" s="72"/>
      <c r="D92" s="62"/>
      <c r="E92" s="66" t="s">
        <v>497</v>
      </c>
      <c r="F92" s="67" t="s">
        <v>549</v>
      </c>
    </row>
    <row r="93" spans="2:6" ht="15" customHeight="1" x14ac:dyDescent="0.3">
      <c r="B93" s="68"/>
      <c r="C93" s="72"/>
      <c r="D93" s="62"/>
      <c r="E93" s="66" t="s">
        <v>211</v>
      </c>
      <c r="F93" s="67" t="s">
        <v>216</v>
      </c>
    </row>
    <row r="94" spans="2:6" ht="15" customHeight="1" x14ac:dyDescent="0.3">
      <c r="B94" s="68"/>
      <c r="C94" s="72"/>
      <c r="D94" s="62"/>
      <c r="E94" s="66" t="s">
        <v>239</v>
      </c>
      <c r="F94" s="67" t="s">
        <v>551</v>
      </c>
    </row>
    <row r="95" spans="2:6" ht="15" customHeight="1" x14ac:dyDescent="0.3">
      <c r="B95" s="78"/>
      <c r="C95" s="72"/>
      <c r="D95" s="62"/>
      <c r="E95" s="70" t="s">
        <v>275</v>
      </c>
      <c r="F95" s="71" t="s">
        <v>552</v>
      </c>
    </row>
    <row r="96" spans="2:6" ht="15" customHeight="1" x14ac:dyDescent="0.3">
      <c r="B96" s="78"/>
      <c r="C96" s="72"/>
      <c r="D96" s="62"/>
      <c r="E96" s="66" t="s">
        <v>275</v>
      </c>
      <c r="F96" s="67" t="s">
        <v>553</v>
      </c>
    </row>
    <row r="97" spans="2:6" ht="15" customHeight="1" x14ac:dyDescent="0.3">
      <c r="B97" s="78"/>
      <c r="C97" s="72"/>
      <c r="D97" s="62"/>
      <c r="E97" s="70" t="s">
        <v>293</v>
      </c>
      <c r="F97" s="71" t="s">
        <v>259</v>
      </c>
    </row>
    <row r="98" spans="2:6" ht="15" customHeight="1" x14ac:dyDescent="0.3">
      <c r="B98" s="78"/>
      <c r="C98" s="72"/>
      <c r="D98" s="62"/>
      <c r="E98" s="66" t="s">
        <v>520</v>
      </c>
      <c r="F98" s="67" t="s">
        <v>268</v>
      </c>
    </row>
    <row r="99" spans="2:6" ht="15" customHeight="1" x14ac:dyDescent="0.3">
      <c r="B99" s="78"/>
      <c r="C99" s="72"/>
      <c r="D99" s="62"/>
      <c r="E99" s="70" t="s">
        <v>319</v>
      </c>
      <c r="F99" s="71" t="s">
        <v>554</v>
      </c>
    </row>
    <row r="100" spans="2:6" ht="15" customHeight="1" x14ac:dyDescent="0.3">
      <c r="B100" s="78"/>
      <c r="C100" s="72"/>
      <c r="D100" s="62"/>
      <c r="E100" s="72"/>
      <c r="F100" s="63"/>
    </row>
    <row r="101" spans="2:6" ht="15" customHeight="1" x14ac:dyDescent="0.3">
      <c r="B101" s="64" t="s">
        <v>556</v>
      </c>
      <c r="C101" s="65" t="s">
        <v>98</v>
      </c>
      <c r="D101" s="18" t="s">
        <v>114</v>
      </c>
      <c r="E101" s="66" t="s">
        <v>497</v>
      </c>
      <c r="F101" s="67" t="s">
        <v>547</v>
      </c>
    </row>
    <row r="102" spans="2:6" ht="15" customHeight="1" x14ac:dyDescent="0.3">
      <c r="B102" s="78"/>
      <c r="C102" s="69" t="s">
        <v>121</v>
      </c>
      <c r="D102" s="14" t="s">
        <v>538</v>
      </c>
      <c r="E102" s="70" t="s">
        <v>497</v>
      </c>
      <c r="F102" s="71" t="s">
        <v>548</v>
      </c>
    </row>
    <row r="103" spans="2:6" ht="15" customHeight="1" x14ac:dyDescent="0.3">
      <c r="B103" s="78"/>
      <c r="C103" s="65" t="s">
        <v>501</v>
      </c>
      <c r="D103" s="18" t="s">
        <v>539</v>
      </c>
      <c r="E103" s="66" t="s">
        <v>497</v>
      </c>
      <c r="F103" s="67" t="s">
        <v>549</v>
      </c>
    </row>
    <row r="104" spans="2:6" ht="15" customHeight="1" x14ac:dyDescent="0.3">
      <c r="B104" s="78"/>
      <c r="C104" s="69" t="s">
        <v>116</v>
      </c>
      <c r="D104" s="14" t="s">
        <v>557</v>
      </c>
      <c r="E104" s="70" t="s">
        <v>211</v>
      </c>
      <c r="F104" s="71" t="s">
        <v>213</v>
      </c>
    </row>
    <row r="105" spans="2:6" ht="15" customHeight="1" x14ac:dyDescent="0.3">
      <c r="B105" s="78"/>
      <c r="C105" s="65" t="s">
        <v>121</v>
      </c>
      <c r="D105" s="18" t="s">
        <v>558</v>
      </c>
      <c r="E105" s="66" t="s">
        <v>211</v>
      </c>
      <c r="F105" s="67" t="s">
        <v>216</v>
      </c>
    </row>
    <row r="106" spans="2:6" ht="15" customHeight="1" x14ac:dyDescent="0.3">
      <c r="B106" s="78"/>
      <c r="C106" s="69" t="s">
        <v>148</v>
      </c>
      <c r="D106" s="14" t="s">
        <v>559</v>
      </c>
      <c r="E106" s="70" t="s">
        <v>550</v>
      </c>
      <c r="F106" s="71" t="s">
        <v>232</v>
      </c>
    </row>
    <row r="107" spans="2:6" ht="15" customHeight="1" x14ac:dyDescent="0.3">
      <c r="B107" s="78"/>
      <c r="C107" s="65" t="s">
        <v>501</v>
      </c>
      <c r="D107" s="18" t="s">
        <v>560</v>
      </c>
      <c r="E107" s="66" t="s">
        <v>239</v>
      </c>
      <c r="F107" s="67" t="s">
        <v>551</v>
      </c>
    </row>
    <row r="108" spans="2:6" ht="15" customHeight="1" x14ac:dyDescent="0.3">
      <c r="B108" s="78"/>
      <c r="C108" s="72"/>
      <c r="D108" s="72"/>
      <c r="E108" s="70" t="s">
        <v>275</v>
      </c>
      <c r="F108" s="71" t="s">
        <v>552</v>
      </c>
    </row>
    <row r="109" spans="2:6" ht="15" customHeight="1" x14ac:dyDescent="0.3">
      <c r="B109" s="78"/>
      <c r="C109" s="72"/>
      <c r="D109" s="72"/>
      <c r="E109" s="66" t="s">
        <v>275</v>
      </c>
      <c r="F109" s="67" t="s">
        <v>553</v>
      </c>
    </row>
    <row r="110" spans="2:6" ht="15" customHeight="1" x14ac:dyDescent="0.3">
      <c r="B110" s="78"/>
      <c r="C110" s="72"/>
      <c r="D110" s="72"/>
      <c r="E110" s="70" t="s">
        <v>293</v>
      </c>
      <c r="F110" s="71" t="s">
        <v>259</v>
      </c>
    </row>
    <row r="111" spans="2:6" ht="15" customHeight="1" x14ac:dyDescent="0.3">
      <c r="B111" s="78"/>
      <c r="C111" s="72"/>
      <c r="D111" s="62"/>
      <c r="E111" s="66" t="s">
        <v>520</v>
      </c>
      <c r="F111" s="67" t="s">
        <v>268</v>
      </c>
    </row>
    <row r="112" spans="2:6" ht="15" customHeight="1" x14ac:dyDescent="0.3">
      <c r="B112" s="78"/>
      <c r="C112" s="72"/>
      <c r="D112" s="62"/>
      <c r="E112" s="70" t="s">
        <v>319</v>
      </c>
      <c r="F112" s="71" t="s">
        <v>554</v>
      </c>
    </row>
    <row r="113" spans="2:6" ht="15" customHeight="1" x14ac:dyDescent="0.3">
      <c r="B113" s="77"/>
      <c r="C113" s="72"/>
      <c r="D113" s="62"/>
      <c r="E113" s="72"/>
      <c r="F113" s="63"/>
    </row>
    <row r="114" spans="2:6" ht="15" customHeight="1" x14ac:dyDescent="0.3">
      <c r="B114" s="64" t="s">
        <v>561</v>
      </c>
      <c r="C114" s="65" t="s">
        <v>116</v>
      </c>
      <c r="D114" s="67" t="s">
        <v>562</v>
      </c>
      <c r="E114" s="72"/>
      <c r="F114" s="63"/>
    </row>
    <row r="115" spans="2:6" ht="15" customHeight="1" x14ac:dyDescent="0.3">
      <c r="B115" s="79"/>
      <c r="C115" s="72"/>
      <c r="D115" s="72"/>
      <c r="E115" s="72"/>
      <c r="F115" s="63"/>
    </row>
    <row r="116" spans="2:6" ht="15" customHeight="1" x14ac:dyDescent="0.3">
      <c r="B116" s="76" t="s">
        <v>563</v>
      </c>
      <c r="C116" s="65" t="s">
        <v>121</v>
      </c>
      <c r="D116" s="18" t="s">
        <v>538</v>
      </c>
      <c r="E116" s="66" t="s">
        <v>497</v>
      </c>
      <c r="F116" s="67" t="s">
        <v>547</v>
      </c>
    </row>
    <row r="117" spans="2:6" ht="15" customHeight="1" x14ac:dyDescent="0.3">
      <c r="B117" s="68"/>
      <c r="C117" s="69" t="s">
        <v>501</v>
      </c>
      <c r="D117" s="14" t="s">
        <v>539</v>
      </c>
      <c r="E117" s="70" t="s">
        <v>497</v>
      </c>
      <c r="F117" s="71" t="s">
        <v>548</v>
      </c>
    </row>
    <row r="118" spans="2:6" ht="15" customHeight="1" x14ac:dyDescent="0.3">
      <c r="B118" s="68"/>
      <c r="C118" s="65" t="s">
        <v>116</v>
      </c>
      <c r="D118" s="18" t="s">
        <v>557</v>
      </c>
      <c r="E118" s="66" t="s">
        <v>497</v>
      </c>
      <c r="F118" s="67" t="s">
        <v>549</v>
      </c>
    </row>
    <row r="119" spans="2:6" ht="15" customHeight="1" x14ac:dyDescent="0.3">
      <c r="B119" s="68"/>
      <c r="C119" s="69" t="s">
        <v>121</v>
      </c>
      <c r="D119" s="14" t="s">
        <v>558</v>
      </c>
      <c r="E119" s="70" t="s">
        <v>211</v>
      </c>
      <c r="F119" s="71" t="s">
        <v>213</v>
      </c>
    </row>
    <row r="120" spans="2:6" ht="15" customHeight="1" x14ac:dyDescent="0.3">
      <c r="B120" s="68"/>
      <c r="C120" s="69" t="s">
        <v>121</v>
      </c>
      <c r="D120" s="14" t="s">
        <v>564</v>
      </c>
      <c r="E120" s="66" t="s">
        <v>211</v>
      </c>
      <c r="F120" s="67" t="s">
        <v>216</v>
      </c>
    </row>
    <row r="121" spans="2:6" ht="15" customHeight="1" x14ac:dyDescent="0.3">
      <c r="B121" s="68"/>
      <c r="C121" s="65" t="s">
        <v>148</v>
      </c>
      <c r="D121" s="18" t="s">
        <v>559</v>
      </c>
      <c r="E121" s="70" t="s">
        <v>550</v>
      </c>
      <c r="F121" s="71" t="s">
        <v>232</v>
      </c>
    </row>
    <row r="122" spans="2:6" ht="15" customHeight="1" x14ac:dyDescent="0.3">
      <c r="B122" s="68"/>
      <c r="C122" s="65" t="s">
        <v>148</v>
      </c>
      <c r="D122" s="18" t="s">
        <v>565</v>
      </c>
      <c r="E122" s="66" t="s">
        <v>239</v>
      </c>
      <c r="F122" s="67" t="s">
        <v>551</v>
      </c>
    </row>
    <row r="123" spans="2:6" ht="15" customHeight="1" x14ac:dyDescent="0.3">
      <c r="B123" s="68"/>
      <c r="C123" s="69" t="s">
        <v>501</v>
      </c>
      <c r="D123" s="14" t="s">
        <v>560</v>
      </c>
      <c r="E123" s="70" t="s">
        <v>275</v>
      </c>
      <c r="F123" s="71" t="s">
        <v>552</v>
      </c>
    </row>
    <row r="124" spans="2:6" ht="15" customHeight="1" x14ac:dyDescent="0.3">
      <c r="B124" s="68"/>
      <c r="C124" s="69" t="s">
        <v>501</v>
      </c>
      <c r="D124" s="14" t="s">
        <v>566</v>
      </c>
      <c r="E124" s="66" t="s">
        <v>275</v>
      </c>
      <c r="F124" s="67" t="s">
        <v>553</v>
      </c>
    </row>
    <row r="125" spans="2:6" ht="15" customHeight="1" x14ac:dyDescent="0.3">
      <c r="B125" s="68"/>
      <c r="C125" s="62"/>
      <c r="D125" s="62"/>
      <c r="E125" s="70" t="s">
        <v>293</v>
      </c>
      <c r="F125" s="71" t="s">
        <v>259</v>
      </c>
    </row>
    <row r="126" spans="2:6" ht="15" customHeight="1" x14ac:dyDescent="0.3">
      <c r="B126" s="68"/>
      <c r="C126" s="72"/>
      <c r="D126" s="62"/>
      <c r="E126" s="66" t="s">
        <v>520</v>
      </c>
      <c r="F126" s="67" t="s">
        <v>268</v>
      </c>
    </row>
    <row r="127" spans="2:6" ht="15" customHeight="1" x14ac:dyDescent="0.3">
      <c r="B127" s="68"/>
      <c r="C127" s="72"/>
      <c r="D127" s="62"/>
      <c r="E127" s="70" t="s">
        <v>319</v>
      </c>
      <c r="F127" s="71" t="s">
        <v>554</v>
      </c>
    </row>
    <row r="128" spans="2:6" ht="15" customHeight="1" x14ac:dyDescent="0.3">
      <c r="B128" s="68"/>
      <c r="C128" s="72"/>
      <c r="D128" s="62"/>
      <c r="E128" s="73"/>
      <c r="F128" s="74"/>
    </row>
    <row r="129" spans="2:6" ht="15" customHeight="1" x14ac:dyDescent="0.3">
      <c r="B129" s="68"/>
      <c r="C129" s="72"/>
      <c r="D129" s="62"/>
      <c r="E129" s="72"/>
      <c r="F129" s="63"/>
    </row>
    <row r="130" spans="2:6" ht="15" customHeight="1" x14ac:dyDescent="0.3">
      <c r="B130" s="76" t="s">
        <v>567</v>
      </c>
      <c r="C130" s="65" t="s">
        <v>121</v>
      </c>
      <c r="D130" s="18" t="s">
        <v>542</v>
      </c>
      <c r="E130" s="70" t="s">
        <v>497</v>
      </c>
      <c r="F130" s="71" t="s">
        <v>548</v>
      </c>
    </row>
    <row r="131" spans="2:6" ht="15" customHeight="1" x14ac:dyDescent="0.3">
      <c r="B131" s="68"/>
      <c r="C131" s="72"/>
      <c r="D131" s="62"/>
      <c r="E131" s="66" t="s">
        <v>497</v>
      </c>
      <c r="F131" s="67" t="s">
        <v>549</v>
      </c>
    </row>
    <row r="132" spans="2:6" ht="15" customHeight="1" x14ac:dyDescent="0.3">
      <c r="B132" s="68"/>
      <c r="C132" s="72"/>
      <c r="D132" s="62"/>
      <c r="E132" s="70" t="s">
        <v>211</v>
      </c>
      <c r="F132" s="71" t="s">
        <v>213</v>
      </c>
    </row>
    <row r="133" spans="2:6" ht="15" customHeight="1" x14ac:dyDescent="0.3">
      <c r="B133" s="68"/>
      <c r="C133" s="72"/>
      <c r="D133" s="62"/>
      <c r="E133" s="66" t="s">
        <v>211</v>
      </c>
      <c r="F133" s="67" t="s">
        <v>216</v>
      </c>
    </row>
    <row r="134" spans="2:6" ht="15" customHeight="1" x14ac:dyDescent="0.3">
      <c r="B134" s="68"/>
      <c r="C134" s="72"/>
      <c r="D134" s="62"/>
      <c r="E134" s="66" t="s">
        <v>239</v>
      </c>
      <c r="F134" s="67" t="s">
        <v>551</v>
      </c>
    </row>
    <row r="135" spans="2:6" ht="15" customHeight="1" x14ac:dyDescent="0.3">
      <c r="B135" s="68"/>
      <c r="C135" s="72"/>
      <c r="D135" s="62"/>
      <c r="E135" s="70" t="s">
        <v>275</v>
      </c>
      <c r="F135" s="71" t="s">
        <v>552</v>
      </c>
    </row>
    <row r="136" spans="2:6" ht="15" customHeight="1" x14ac:dyDescent="0.3">
      <c r="B136" s="68"/>
      <c r="C136" s="72"/>
      <c r="D136" s="62"/>
      <c r="E136" s="66" t="s">
        <v>275</v>
      </c>
      <c r="F136" s="67" t="s">
        <v>553</v>
      </c>
    </row>
    <row r="137" spans="2:6" ht="15" customHeight="1" x14ac:dyDescent="0.3">
      <c r="B137" s="68"/>
      <c r="C137" s="72"/>
      <c r="D137" s="62"/>
      <c r="E137" s="70" t="s">
        <v>293</v>
      </c>
      <c r="F137" s="71" t="s">
        <v>259</v>
      </c>
    </row>
    <row r="138" spans="2:6" ht="15" customHeight="1" x14ac:dyDescent="0.3">
      <c r="B138" s="68"/>
      <c r="C138" s="72"/>
      <c r="D138" s="62"/>
      <c r="E138" s="66" t="s">
        <v>520</v>
      </c>
      <c r="F138" s="67" t="s">
        <v>268</v>
      </c>
    </row>
    <row r="139" spans="2:6" ht="15" customHeight="1" x14ac:dyDescent="0.3">
      <c r="B139" s="68"/>
      <c r="C139" s="72"/>
      <c r="D139" s="62"/>
      <c r="E139" s="70" t="s">
        <v>319</v>
      </c>
      <c r="F139" s="71" t="s">
        <v>554</v>
      </c>
    </row>
    <row r="140" spans="2:6" ht="15" customHeight="1" x14ac:dyDescent="0.3">
      <c r="B140" s="68"/>
      <c r="C140" s="72"/>
      <c r="D140" s="62"/>
      <c r="E140" s="72"/>
      <c r="F140" s="63"/>
    </row>
    <row r="141" spans="2:6" ht="15" customHeight="1" x14ac:dyDescent="0.3">
      <c r="B141" s="64" t="s">
        <v>568</v>
      </c>
      <c r="C141" s="65" t="s">
        <v>121</v>
      </c>
      <c r="D141" s="18" t="s">
        <v>569</v>
      </c>
      <c r="E141" s="66" t="s">
        <v>497</v>
      </c>
      <c r="F141" s="67" t="s">
        <v>549</v>
      </c>
    </row>
    <row r="142" spans="2:6" ht="15" customHeight="1" x14ac:dyDescent="0.3">
      <c r="B142" s="68"/>
      <c r="C142" s="69" t="s">
        <v>121</v>
      </c>
      <c r="D142" s="14" t="s">
        <v>570</v>
      </c>
      <c r="E142" s="70" t="s">
        <v>497</v>
      </c>
      <c r="F142" s="71" t="s">
        <v>548</v>
      </c>
    </row>
    <row r="143" spans="2:6" ht="15" customHeight="1" x14ac:dyDescent="0.3">
      <c r="B143" s="68"/>
      <c r="C143" s="65" t="s">
        <v>148</v>
      </c>
      <c r="D143" s="18" t="s">
        <v>571</v>
      </c>
      <c r="E143" s="66" t="s">
        <v>211</v>
      </c>
      <c r="F143" s="67" t="s">
        <v>216</v>
      </c>
    </row>
    <row r="144" spans="2:6" ht="15" customHeight="1" x14ac:dyDescent="0.3">
      <c r="B144" s="68"/>
      <c r="C144" s="69" t="s">
        <v>501</v>
      </c>
      <c r="D144" s="14" t="s">
        <v>572</v>
      </c>
      <c r="E144" s="70" t="s">
        <v>211</v>
      </c>
      <c r="F144" s="71" t="s">
        <v>213</v>
      </c>
    </row>
    <row r="145" spans="2:6" ht="15" customHeight="1" x14ac:dyDescent="0.3">
      <c r="B145" s="68"/>
      <c r="C145" s="65" t="s">
        <v>170</v>
      </c>
      <c r="D145" s="18" t="s">
        <v>573</v>
      </c>
      <c r="E145" s="70" t="s">
        <v>211</v>
      </c>
      <c r="F145" s="71" t="s">
        <v>219</v>
      </c>
    </row>
    <row r="146" spans="2:6" ht="15" customHeight="1" x14ac:dyDescent="0.3">
      <c r="B146" s="68"/>
      <c r="C146" s="72"/>
      <c r="D146" s="62"/>
      <c r="E146" s="66" t="s">
        <v>211</v>
      </c>
      <c r="F146" s="67" t="s">
        <v>574</v>
      </c>
    </row>
    <row r="147" spans="2:6" ht="15" customHeight="1" x14ac:dyDescent="0.3">
      <c r="B147" s="68"/>
      <c r="C147" s="72"/>
      <c r="D147" s="62"/>
      <c r="E147" s="70" t="s">
        <v>239</v>
      </c>
      <c r="F147" s="80" t="s">
        <v>575</v>
      </c>
    </row>
    <row r="148" spans="2:6" ht="15" customHeight="1" x14ac:dyDescent="0.3">
      <c r="B148" s="68"/>
      <c r="C148" s="72"/>
      <c r="D148" s="62"/>
      <c r="E148" s="66" t="s">
        <v>275</v>
      </c>
      <c r="F148" s="67" t="s">
        <v>553</v>
      </c>
    </row>
    <row r="149" spans="2:6" ht="15" customHeight="1" x14ac:dyDescent="0.3">
      <c r="B149" s="68"/>
      <c r="C149" s="72"/>
      <c r="D149" s="62"/>
      <c r="E149" s="70" t="s">
        <v>275</v>
      </c>
      <c r="F149" s="71" t="s">
        <v>241</v>
      </c>
    </row>
    <row r="150" spans="2:6" ht="15" customHeight="1" x14ac:dyDescent="0.3">
      <c r="B150" s="68"/>
      <c r="C150" s="72"/>
      <c r="D150" s="62"/>
      <c r="E150" s="66" t="s">
        <v>293</v>
      </c>
      <c r="F150" s="67" t="s">
        <v>259</v>
      </c>
    </row>
    <row r="151" spans="2:6" ht="15" customHeight="1" x14ac:dyDescent="0.3">
      <c r="B151" s="68"/>
      <c r="C151" s="72"/>
      <c r="D151" s="62"/>
      <c r="E151" s="70" t="s">
        <v>520</v>
      </c>
      <c r="F151" s="71" t="s">
        <v>268</v>
      </c>
    </row>
    <row r="152" spans="2:6" ht="15" customHeight="1" x14ac:dyDescent="0.3">
      <c r="B152" s="68"/>
      <c r="C152" s="72"/>
      <c r="D152" s="62"/>
      <c r="E152" s="66" t="s">
        <v>319</v>
      </c>
      <c r="F152" s="67" t="s">
        <v>554</v>
      </c>
    </row>
    <row r="153" spans="2:6" ht="15" customHeight="1" x14ac:dyDescent="0.3">
      <c r="B153" s="68"/>
      <c r="C153" s="72"/>
      <c r="D153" s="62"/>
      <c r="E153" s="72"/>
      <c r="F153" s="63"/>
    </row>
    <row r="154" spans="2:6" ht="15" customHeight="1" x14ac:dyDescent="0.3">
      <c r="B154" s="76" t="s">
        <v>576</v>
      </c>
      <c r="C154" s="65" t="s">
        <v>148</v>
      </c>
      <c r="D154" s="18" t="s">
        <v>577</v>
      </c>
      <c r="E154" s="66" t="s">
        <v>497</v>
      </c>
      <c r="F154" s="67" t="s">
        <v>549</v>
      </c>
    </row>
    <row r="155" spans="2:6" ht="15" customHeight="1" x14ac:dyDescent="0.3">
      <c r="B155" s="68"/>
      <c r="C155" s="72"/>
      <c r="D155" s="62"/>
      <c r="E155" s="70" t="s">
        <v>497</v>
      </c>
      <c r="F155" s="71" t="s">
        <v>548</v>
      </c>
    </row>
    <row r="156" spans="2:6" ht="15" customHeight="1" x14ac:dyDescent="0.3">
      <c r="B156" s="68"/>
      <c r="C156" s="72"/>
      <c r="D156" s="62"/>
      <c r="E156" s="66" t="s">
        <v>211</v>
      </c>
      <c r="F156" s="67" t="s">
        <v>216</v>
      </c>
    </row>
    <row r="157" spans="2:6" ht="15" customHeight="1" x14ac:dyDescent="0.3">
      <c r="B157" s="68"/>
      <c r="C157" s="72"/>
      <c r="D157" s="62"/>
      <c r="E157" s="70" t="s">
        <v>211</v>
      </c>
      <c r="F157" s="71" t="s">
        <v>219</v>
      </c>
    </row>
    <row r="158" spans="2:6" ht="15" customHeight="1" x14ac:dyDescent="0.3">
      <c r="B158" s="68"/>
      <c r="C158" s="72"/>
      <c r="D158" s="62"/>
      <c r="E158" s="66" t="s">
        <v>211</v>
      </c>
      <c r="F158" s="67" t="s">
        <v>574</v>
      </c>
    </row>
    <row r="159" spans="2:6" ht="15" customHeight="1" x14ac:dyDescent="0.3">
      <c r="B159" s="68"/>
      <c r="C159" s="72"/>
      <c r="D159" s="62"/>
      <c r="E159" s="70" t="s">
        <v>239</v>
      </c>
      <c r="F159" s="80" t="s">
        <v>575</v>
      </c>
    </row>
    <row r="160" spans="2:6" ht="15" customHeight="1" x14ac:dyDescent="0.3">
      <c r="B160" s="68"/>
      <c r="C160" s="72"/>
      <c r="D160" s="62"/>
      <c r="E160" s="66" t="s">
        <v>275</v>
      </c>
      <c r="F160" s="67" t="s">
        <v>553</v>
      </c>
    </row>
    <row r="161" spans="2:6" ht="15" customHeight="1" x14ac:dyDescent="0.3">
      <c r="B161" s="68"/>
      <c r="C161" s="72"/>
      <c r="D161" s="62"/>
      <c r="E161" s="70" t="s">
        <v>275</v>
      </c>
      <c r="F161" s="71" t="s">
        <v>241</v>
      </c>
    </row>
    <row r="162" spans="2:6" ht="15" customHeight="1" x14ac:dyDescent="0.3">
      <c r="B162" s="68"/>
      <c r="C162" s="72"/>
      <c r="D162" s="62"/>
      <c r="E162" s="66" t="s">
        <v>293</v>
      </c>
      <c r="F162" s="67" t="s">
        <v>259</v>
      </c>
    </row>
    <row r="163" spans="2:6" ht="15" customHeight="1" x14ac:dyDescent="0.3">
      <c r="B163" s="68"/>
      <c r="C163" s="72"/>
      <c r="D163" s="62"/>
      <c r="E163" s="70" t="s">
        <v>520</v>
      </c>
      <c r="F163" s="71" t="s">
        <v>268</v>
      </c>
    </row>
    <row r="164" spans="2:6" ht="15" customHeight="1" x14ac:dyDescent="0.3">
      <c r="B164" s="68"/>
      <c r="C164" s="72"/>
      <c r="D164" s="62"/>
      <c r="E164" s="66" t="s">
        <v>319</v>
      </c>
      <c r="F164" s="67" t="s">
        <v>554</v>
      </c>
    </row>
    <row r="165" spans="2:6" ht="15" customHeight="1" x14ac:dyDescent="0.3">
      <c r="B165" s="68"/>
      <c r="C165" s="72"/>
      <c r="D165" s="62"/>
      <c r="E165" s="72"/>
      <c r="F165" s="63"/>
    </row>
    <row r="166" spans="2:6" ht="15" customHeight="1" x14ac:dyDescent="0.3">
      <c r="B166" s="64" t="s">
        <v>578</v>
      </c>
      <c r="C166" s="65" t="s">
        <v>121</v>
      </c>
      <c r="D166" s="18" t="s">
        <v>579</v>
      </c>
      <c r="E166" s="66" t="s">
        <v>497</v>
      </c>
      <c r="F166" s="67" t="s">
        <v>549</v>
      </c>
    </row>
    <row r="167" spans="2:6" ht="15" customHeight="1" x14ac:dyDescent="0.3">
      <c r="B167" s="68"/>
      <c r="C167" s="69" t="s">
        <v>148</v>
      </c>
      <c r="D167" s="14" t="s">
        <v>580</v>
      </c>
      <c r="E167" s="70" t="s">
        <v>497</v>
      </c>
      <c r="F167" s="71" t="s">
        <v>548</v>
      </c>
    </row>
    <row r="168" spans="2:6" ht="15" customHeight="1" x14ac:dyDescent="0.3">
      <c r="B168" s="68"/>
      <c r="C168" s="65" t="s">
        <v>501</v>
      </c>
      <c r="D168" s="18" t="s">
        <v>581</v>
      </c>
      <c r="E168" s="66" t="s">
        <v>211</v>
      </c>
      <c r="F168" s="67" t="s">
        <v>216</v>
      </c>
    </row>
    <row r="169" spans="2:6" ht="15" customHeight="1" x14ac:dyDescent="0.3">
      <c r="B169" s="68"/>
      <c r="C169" s="69" t="s">
        <v>170</v>
      </c>
      <c r="D169" s="14" t="s">
        <v>582</v>
      </c>
      <c r="E169" s="70" t="s">
        <v>211</v>
      </c>
      <c r="F169" s="71" t="s">
        <v>219</v>
      </c>
    </row>
    <row r="170" spans="2:6" ht="15" customHeight="1" x14ac:dyDescent="0.3">
      <c r="B170" s="68"/>
      <c r="C170" s="72"/>
      <c r="D170" s="62"/>
      <c r="E170" s="66" t="s">
        <v>211</v>
      </c>
      <c r="F170" s="67" t="s">
        <v>574</v>
      </c>
    </row>
    <row r="171" spans="2:6" ht="15" customHeight="1" x14ac:dyDescent="0.3">
      <c r="B171" s="68"/>
      <c r="C171" s="72"/>
      <c r="D171" s="62"/>
      <c r="E171" s="70" t="s">
        <v>239</v>
      </c>
      <c r="F171" s="80" t="s">
        <v>575</v>
      </c>
    </row>
    <row r="172" spans="2:6" ht="15" customHeight="1" x14ac:dyDescent="0.3">
      <c r="B172" s="68"/>
      <c r="C172" s="72"/>
      <c r="D172" s="62"/>
      <c r="E172" s="66" t="s">
        <v>275</v>
      </c>
      <c r="F172" s="67" t="s">
        <v>553</v>
      </c>
    </row>
    <row r="173" spans="2:6" ht="15" customHeight="1" x14ac:dyDescent="0.3">
      <c r="B173" s="68"/>
      <c r="C173" s="72"/>
      <c r="D173" s="62"/>
      <c r="E173" s="70" t="s">
        <v>275</v>
      </c>
      <c r="F173" s="71" t="s">
        <v>241</v>
      </c>
    </row>
    <row r="174" spans="2:6" ht="15" customHeight="1" x14ac:dyDescent="0.3">
      <c r="B174" s="68"/>
      <c r="C174" s="72"/>
      <c r="D174" s="62"/>
      <c r="E174" s="66" t="s">
        <v>293</v>
      </c>
      <c r="F174" s="67" t="s">
        <v>259</v>
      </c>
    </row>
    <row r="175" spans="2:6" ht="15" customHeight="1" x14ac:dyDescent="0.3">
      <c r="B175" s="68"/>
      <c r="C175" s="72"/>
      <c r="D175" s="62"/>
      <c r="E175" s="70" t="s">
        <v>520</v>
      </c>
      <c r="F175" s="71" t="s">
        <v>268</v>
      </c>
    </row>
    <row r="176" spans="2:6" ht="15" customHeight="1" x14ac:dyDescent="0.3">
      <c r="B176" s="68"/>
      <c r="C176" s="72"/>
      <c r="D176" s="62"/>
      <c r="E176" s="66" t="s">
        <v>319</v>
      </c>
      <c r="F176" s="67" t="s">
        <v>554</v>
      </c>
    </row>
    <row r="177" spans="2:6" ht="15" customHeight="1" x14ac:dyDescent="0.3">
      <c r="B177" s="68"/>
      <c r="C177" s="72"/>
      <c r="D177" s="62"/>
      <c r="E177" s="72"/>
      <c r="F177" s="63"/>
    </row>
    <row r="178" spans="2:6" ht="15" customHeight="1" x14ac:dyDescent="0.3">
      <c r="B178" s="64" t="s">
        <v>583</v>
      </c>
      <c r="C178" s="65" t="s">
        <v>121</v>
      </c>
      <c r="D178" s="18" t="s">
        <v>579</v>
      </c>
      <c r="E178" s="70" t="s">
        <v>497</v>
      </c>
      <c r="F178" s="71" t="s">
        <v>548</v>
      </c>
    </row>
    <row r="179" spans="2:6" ht="15" customHeight="1" x14ac:dyDescent="0.3">
      <c r="B179" s="68"/>
      <c r="C179" s="69" t="s">
        <v>148</v>
      </c>
      <c r="D179" s="14" t="s">
        <v>580</v>
      </c>
      <c r="E179" s="66" t="s">
        <v>497</v>
      </c>
      <c r="F179" s="67" t="s">
        <v>549</v>
      </c>
    </row>
    <row r="180" spans="2:6" ht="15" customHeight="1" x14ac:dyDescent="0.3">
      <c r="B180" s="68"/>
      <c r="C180" s="65" t="s">
        <v>501</v>
      </c>
      <c r="D180" s="18" t="s">
        <v>581</v>
      </c>
      <c r="E180" s="70" t="s">
        <v>497</v>
      </c>
      <c r="F180" s="71" t="s">
        <v>584</v>
      </c>
    </row>
    <row r="181" spans="2:6" ht="15" customHeight="1" x14ac:dyDescent="0.3">
      <c r="B181" s="68"/>
      <c r="C181" s="69" t="s">
        <v>170</v>
      </c>
      <c r="D181" s="14" t="s">
        <v>582</v>
      </c>
      <c r="E181" s="66" t="s">
        <v>211</v>
      </c>
      <c r="F181" s="67" t="s">
        <v>216</v>
      </c>
    </row>
    <row r="182" spans="2:6" ht="15" customHeight="1" x14ac:dyDescent="0.3">
      <c r="B182" s="68"/>
      <c r="C182" s="72"/>
      <c r="D182" s="62"/>
      <c r="E182" s="70" t="s">
        <v>211</v>
      </c>
      <c r="F182" s="71" t="s">
        <v>219</v>
      </c>
    </row>
    <row r="183" spans="2:6" ht="15" customHeight="1" x14ac:dyDescent="0.3">
      <c r="B183" s="68"/>
      <c r="C183" s="72"/>
      <c r="D183" s="62"/>
      <c r="E183" s="66" t="s">
        <v>211</v>
      </c>
      <c r="F183" s="67" t="s">
        <v>574</v>
      </c>
    </row>
    <row r="184" spans="2:6" ht="15" customHeight="1" x14ac:dyDescent="0.3">
      <c r="B184" s="68"/>
      <c r="C184" s="72"/>
      <c r="D184" s="62"/>
      <c r="E184" s="70" t="s">
        <v>239</v>
      </c>
      <c r="F184" s="80" t="s">
        <v>575</v>
      </c>
    </row>
    <row r="185" spans="2:6" ht="15" customHeight="1" x14ac:dyDescent="0.3">
      <c r="B185" s="68"/>
      <c r="C185" s="72"/>
      <c r="D185" s="62"/>
      <c r="E185" s="66" t="s">
        <v>275</v>
      </c>
      <c r="F185" s="67" t="s">
        <v>553</v>
      </c>
    </row>
    <row r="186" spans="2:6" ht="15" customHeight="1" x14ac:dyDescent="0.3">
      <c r="B186" s="68"/>
      <c r="C186" s="72"/>
      <c r="D186" s="62"/>
      <c r="E186" s="70" t="s">
        <v>275</v>
      </c>
      <c r="F186" s="71" t="s">
        <v>241</v>
      </c>
    </row>
    <row r="187" spans="2:6" ht="15" customHeight="1" x14ac:dyDescent="0.3">
      <c r="B187" s="68"/>
      <c r="C187" s="72"/>
      <c r="D187" s="62"/>
      <c r="E187" s="66" t="s">
        <v>293</v>
      </c>
      <c r="F187" s="67" t="s">
        <v>259</v>
      </c>
    </row>
    <row r="188" spans="2:6" ht="15" customHeight="1" x14ac:dyDescent="0.3">
      <c r="B188" s="68"/>
      <c r="C188" s="72"/>
      <c r="D188" s="62"/>
      <c r="E188" s="70" t="s">
        <v>520</v>
      </c>
      <c r="F188" s="71" t="s">
        <v>268</v>
      </c>
    </row>
    <row r="189" spans="2:6" ht="15" customHeight="1" x14ac:dyDescent="0.3">
      <c r="B189" s="68"/>
      <c r="C189" s="72"/>
      <c r="D189" s="62"/>
      <c r="E189" s="66" t="s">
        <v>319</v>
      </c>
      <c r="F189" s="67" t="s">
        <v>554</v>
      </c>
    </row>
    <row r="190" spans="2:6" ht="15" customHeight="1" x14ac:dyDescent="0.3">
      <c r="B190" s="68"/>
      <c r="C190" s="72"/>
      <c r="D190" s="62"/>
      <c r="E190" s="72"/>
      <c r="F190" s="63"/>
    </row>
    <row r="191" spans="2:6" ht="15" customHeight="1" x14ac:dyDescent="0.3">
      <c r="B191" s="76" t="s">
        <v>585</v>
      </c>
      <c r="C191" s="65" t="s">
        <v>148</v>
      </c>
      <c r="D191" s="18" t="s">
        <v>586</v>
      </c>
      <c r="E191" s="66" t="s">
        <v>497</v>
      </c>
      <c r="F191" s="67" t="s">
        <v>549</v>
      </c>
    </row>
    <row r="192" spans="2:6" ht="15" customHeight="1" x14ac:dyDescent="0.3">
      <c r="B192" s="68"/>
      <c r="C192" s="72"/>
      <c r="D192" s="72"/>
      <c r="E192" s="70" t="s">
        <v>497</v>
      </c>
      <c r="F192" s="71" t="s">
        <v>548</v>
      </c>
    </row>
    <row r="193" spans="2:6" ht="15" customHeight="1" x14ac:dyDescent="0.3">
      <c r="B193" s="68"/>
      <c r="C193" s="72"/>
      <c r="D193" s="72"/>
      <c r="E193" s="66" t="s">
        <v>211</v>
      </c>
      <c r="F193" s="67" t="s">
        <v>216</v>
      </c>
    </row>
    <row r="194" spans="2:6" ht="15" customHeight="1" x14ac:dyDescent="0.3">
      <c r="B194" s="68"/>
      <c r="C194" s="72"/>
      <c r="D194" s="72"/>
      <c r="E194" s="70" t="s">
        <v>211</v>
      </c>
      <c r="F194" s="71" t="s">
        <v>219</v>
      </c>
    </row>
    <row r="195" spans="2:6" ht="15" customHeight="1" x14ac:dyDescent="0.3">
      <c r="B195" s="68"/>
      <c r="C195" s="72"/>
      <c r="D195" s="72"/>
      <c r="E195" s="66" t="s">
        <v>211</v>
      </c>
      <c r="F195" s="67" t="s">
        <v>574</v>
      </c>
    </row>
    <row r="196" spans="2:6" ht="15" customHeight="1" x14ac:dyDescent="0.3">
      <c r="B196" s="68"/>
      <c r="C196" s="72"/>
      <c r="D196" s="72"/>
      <c r="E196" s="70" t="s">
        <v>239</v>
      </c>
      <c r="F196" s="80" t="s">
        <v>575</v>
      </c>
    </row>
    <row r="197" spans="2:6" ht="15" customHeight="1" x14ac:dyDescent="0.3">
      <c r="B197" s="68"/>
      <c r="C197" s="72"/>
      <c r="D197" s="72"/>
      <c r="E197" s="66" t="s">
        <v>275</v>
      </c>
      <c r="F197" s="67" t="s">
        <v>553</v>
      </c>
    </row>
    <row r="198" spans="2:6" ht="15" customHeight="1" x14ac:dyDescent="0.3">
      <c r="B198" s="68"/>
      <c r="C198" s="72"/>
      <c r="D198" s="72"/>
      <c r="E198" s="70" t="s">
        <v>275</v>
      </c>
      <c r="F198" s="71" t="s">
        <v>241</v>
      </c>
    </row>
    <row r="199" spans="2:6" ht="15" customHeight="1" x14ac:dyDescent="0.3">
      <c r="B199" s="68"/>
      <c r="C199" s="72"/>
      <c r="D199" s="72"/>
      <c r="E199" s="66" t="s">
        <v>293</v>
      </c>
      <c r="F199" s="67" t="s">
        <v>259</v>
      </c>
    </row>
    <row r="200" spans="2:6" ht="15" customHeight="1" x14ac:dyDescent="0.3">
      <c r="B200" s="68"/>
      <c r="C200" s="72"/>
      <c r="D200" s="72"/>
      <c r="E200" s="70" t="s">
        <v>520</v>
      </c>
      <c r="F200" s="71" t="s">
        <v>268</v>
      </c>
    </row>
    <row r="201" spans="2:6" ht="15" customHeight="1" x14ac:dyDescent="0.3">
      <c r="B201" s="68"/>
      <c r="C201" s="72"/>
      <c r="D201" s="72"/>
      <c r="E201" s="66" t="s">
        <v>319</v>
      </c>
      <c r="F201" s="67" t="s">
        <v>554</v>
      </c>
    </row>
    <row r="202" spans="2:6" ht="15" customHeight="1" x14ac:dyDescent="0.3">
      <c r="B202" s="68"/>
      <c r="C202" s="72"/>
      <c r="D202" s="62"/>
      <c r="E202" s="72"/>
      <c r="F202" s="63"/>
    </row>
    <row r="203" spans="2:6" ht="15" customHeight="1" x14ac:dyDescent="0.3">
      <c r="B203" s="76" t="s">
        <v>587</v>
      </c>
      <c r="C203" s="65" t="s">
        <v>121</v>
      </c>
      <c r="D203" s="18" t="s">
        <v>588</v>
      </c>
      <c r="E203" s="66" t="s">
        <v>497</v>
      </c>
      <c r="F203" s="67" t="s">
        <v>549</v>
      </c>
    </row>
    <row r="204" spans="2:6" ht="15" customHeight="1" x14ac:dyDescent="0.3">
      <c r="B204" s="68"/>
      <c r="C204" s="69" t="s">
        <v>148</v>
      </c>
      <c r="D204" s="18" t="s">
        <v>589</v>
      </c>
      <c r="E204" s="70" t="s">
        <v>497</v>
      </c>
      <c r="F204" s="71" t="s">
        <v>548</v>
      </c>
    </row>
    <row r="205" spans="2:6" ht="15" customHeight="1" x14ac:dyDescent="0.3">
      <c r="B205" s="68"/>
      <c r="C205" s="65" t="s">
        <v>148</v>
      </c>
      <c r="D205" s="18" t="s">
        <v>590</v>
      </c>
      <c r="E205" s="66" t="s">
        <v>211</v>
      </c>
      <c r="F205" s="67" t="s">
        <v>216</v>
      </c>
    </row>
    <row r="206" spans="2:6" ht="15" customHeight="1" x14ac:dyDescent="0.3">
      <c r="B206" s="68"/>
      <c r="C206" s="69" t="s">
        <v>170</v>
      </c>
      <c r="D206" s="14" t="s">
        <v>591</v>
      </c>
      <c r="E206" s="70" t="s">
        <v>211</v>
      </c>
      <c r="F206" s="71" t="s">
        <v>219</v>
      </c>
    </row>
    <row r="207" spans="2:6" ht="15" customHeight="1" x14ac:dyDescent="0.3">
      <c r="B207" s="68"/>
      <c r="C207" s="62"/>
      <c r="D207" s="62"/>
      <c r="E207" s="66" t="s">
        <v>239</v>
      </c>
      <c r="F207" s="67" t="s">
        <v>261</v>
      </c>
    </row>
    <row r="208" spans="2:6" ht="15" customHeight="1" x14ac:dyDescent="0.3">
      <c r="B208" s="68"/>
      <c r="C208" s="72"/>
      <c r="D208" s="62"/>
      <c r="E208" s="70" t="s">
        <v>275</v>
      </c>
      <c r="F208" s="71" t="s">
        <v>553</v>
      </c>
    </row>
    <row r="209" spans="2:6" ht="15" customHeight="1" x14ac:dyDescent="0.3">
      <c r="B209" s="68"/>
      <c r="C209" s="72"/>
      <c r="D209" s="62"/>
      <c r="E209" s="66" t="s">
        <v>275</v>
      </c>
      <c r="F209" s="67" t="s">
        <v>241</v>
      </c>
    </row>
    <row r="210" spans="2:6" ht="15" customHeight="1" x14ac:dyDescent="0.3">
      <c r="B210" s="68"/>
      <c r="C210" s="72"/>
      <c r="D210" s="62"/>
      <c r="E210" s="70" t="s">
        <v>319</v>
      </c>
      <c r="F210" s="71" t="s">
        <v>554</v>
      </c>
    </row>
    <row r="211" spans="2:6" ht="15" customHeight="1" x14ac:dyDescent="0.3">
      <c r="B211" s="68"/>
      <c r="C211" s="72"/>
      <c r="D211" s="62"/>
      <c r="E211" s="72"/>
      <c r="F211" s="63"/>
    </row>
    <row r="212" spans="2:6" ht="15" customHeight="1" x14ac:dyDescent="0.3">
      <c r="B212" s="76" t="s">
        <v>592</v>
      </c>
      <c r="C212" s="65" t="s">
        <v>170</v>
      </c>
      <c r="D212" s="18" t="s">
        <v>591</v>
      </c>
      <c r="E212" s="66" t="s">
        <v>497</v>
      </c>
      <c r="F212" s="67" t="s">
        <v>549</v>
      </c>
    </row>
    <row r="213" spans="2:6" ht="15" customHeight="1" x14ac:dyDescent="0.3">
      <c r="B213" s="68"/>
      <c r="C213" s="72"/>
      <c r="D213" s="62"/>
      <c r="E213" s="70" t="s">
        <v>497</v>
      </c>
      <c r="F213" s="71" t="s">
        <v>593</v>
      </c>
    </row>
    <row r="214" spans="2:6" ht="15" customHeight="1" x14ac:dyDescent="0.3">
      <c r="B214" s="68"/>
      <c r="C214" s="72"/>
      <c r="D214" s="62"/>
      <c r="E214" s="66" t="s">
        <v>211</v>
      </c>
      <c r="F214" s="67" t="s">
        <v>219</v>
      </c>
    </row>
    <row r="215" spans="2:6" ht="15" customHeight="1" x14ac:dyDescent="0.3">
      <c r="B215" s="68"/>
      <c r="C215" s="72"/>
      <c r="D215" s="62"/>
      <c r="E215" s="70" t="s">
        <v>239</v>
      </c>
      <c r="F215" s="71" t="s">
        <v>261</v>
      </c>
    </row>
    <row r="216" spans="2:6" ht="15" customHeight="1" x14ac:dyDescent="0.3">
      <c r="B216" s="68"/>
      <c r="C216" s="72"/>
      <c r="D216" s="62"/>
      <c r="E216" s="70" t="s">
        <v>293</v>
      </c>
      <c r="F216" s="71" t="s">
        <v>594</v>
      </c>
    </row>
    <row r="217" spans="2:6" ht="15" customHeight="1" x14ac:dyDescent="0.3">
      <c r="B217" s="68"/>
      <c r="C217" s="72"/>
      <c r="D217" s="62"/>
      <c r="E217" s="66" t="s">
        <v>275</v>
      </c>
      <c r="F217" s="67" t="s">
        <v>553</v>
      </c>
    </row>
    <row r="218" spans="2:6" ht="15" customHeight="1" x14ac:dyDescent="0.3">
      <c r="B218" s="68"/>
      <c r="C218" s="72"/>
      <c r="D218" s="62"/>
      <c r="E218" s="70" t="s">
        <v>275</v>
      </c>
      <c r="F218" s="71" t="s">
        <v>241</v>
      </c>
    </row>
    <row r="219" spans="2:6" ht="15" customHeight="1" x14ac:dyDescent="0.3">
      <c r="B219" s="68"/>
      <c r="C219" s="72"/>
      <c r="D219" s="62"/>
      <c r="E219" s="66" t="s">
        <v>319</v>
      </c>
      <c r="F219" s="67" t="s">
        <v>554</v>
      </c>
    </row>
    <row r="220" spans="2:6" ht="15" customHeight="1" x14ac:dyDescent="0.3">
      <c r="B220" s="68"/>
      <c r="C220" s="72"/>
      <c r="D220" s="62"/>
      <c r="E220" s="72"/>
      <c r="F220" s="63"/>
    </row>
    <row r="221" spans="2:6" ht="15" customHeight="1" x14ac:dyDescent="0.3">
      <c r="B221" s="76" t="s">
        <v>595</v>
      </c>
      <c r="C221" s="65" t="s">
        <v>170</v>
      </c>
      <c r="D221" s="18" t="s">
        <v>596</v>
      </c>
      <c r="E221" s="66" t="s">
        <v>497</v>
      </c>
      <c r="F221" s="67" t="s">
        <v>593</v>
      </c>
    </row>
    <row r="222" spans="2:6" ht="15" customHeight="1" x14ac:dyDescent="0.3">
      <c r="B222" s="68"/>
      <c r="C222" s="72"/>
      <c r="D222" s="62"/>
      <c r="E222" s="70" t="s">
        <v>211</v>
      </c>
      <c r="F222" s="71" t="s">
        <v>597</v>
      </c>
    </row>
    <row r="223" spans="2:6" ht="15" customHeight="1" x14ac:dyDescent="0.3">
      <c r="B223" s="68"/>
      <c r="C223" s="72"/>
      <c r="D223" s="62"/>
      <c r="E223" s="70" t="s">
        <v>239</v>
      </c>
      <c r="F223" s="71" t="s">
        <v>261</v>
      </c>
    </row>
    <row r="224" spans="2:6" ht="15" customHeight="1" x14ac:dyDescent="0.3">
      <c r="B224" s="68"/>
      <c r="C224" s="72"/>
      <c r="D224" s="62"/>
      <c r="E224" s="66" t="s">
        <v>275</v>
      </c>
      <c r="F224" s="67" t="s">
        <v>241</v>
      </c>
    </row>
    <row r="225" spans="2:6" ht="15" customHeight="1" x14ac:dyDescent="0.3">
      <c r="B225" s="68"/>
      <c r="C225" s="72"/>
      <c r="D225" s="62"/>
      <c r="E225" s="70" t="s">
        <v>319</v>
      </c>
      <c r="F225" s="71" t="s">
        <v>554</v>
      </c>
    </row>
    <row r="226" spans="2:6" ht="15" customHeight="1" x14ac:dyDescent="0.3">
      <c r="B226" s="68"/>
      <c r="C226" s="72"/>
      <c r="D226" s="62"/>
      <c r="E226" s="72"/>
      <c r="F226" s="63"/>
    </row>
    <row r="227" spans="2:6" ht="15" customHeight="1" x14ac:dyDescent="0.3">
      <c r="B227" s="64" t="s">
        <v>598</v>
      </c>
      <c r="C227" s="65" t="s">
        <v>121</v>
      </c>
      <c r="D227" s="18" t="s">
        <v>599</v>
      </c>
      <c r="E227" s="66" t="s">
        <v>497</v>
      </c>
      <c r="F227" s="67" t="s">
        <v>549</v>
      </c>
    </row>
    <row r="228" spans="2:6" ht="15" customHeight="1" x14ac:dyDescent="0.3">
      <c r="B228" s="68"/>
      <c r="C228" s="69" t="s">
        <v>148</v>
      </c>
      <c r="D228" s="14" t="s">
        <v>600</v>
      </c>
      <c r="E228" s="70" t="s">
        <v>211</v>
      </c>
      <c r="F228" s="71" t="s">
        <v>219</v>
      </c>
    </row>
    <row r="229" spans="2:6" ht="15" customHeight="1" x14ac:dyDescent="0.3">
      <c r="B229" s="68"/>
      <c r="C229" s="69" t="s">
        <v>148</v>
      </c>
      <c r="D229" s="14" t="s">
        <v>601</v>
      </c>
      <c r="E229" s="66" t="s">
        <v>211</v>
      </c>
      <c r="F229" s="67" t="s">
        <v>602</v>
      </c>
    </row>
    <row r="230" spans="2:6" ht="15" customHeight="1" x14ac:dyDescent="0.3">
      <c r="B230" s="68"/>
      <c r="C230" s="72"/>
      <c r="D230" s="62"/>
      <c r="E230" s="70" t="s">
        <v>239</v>
      </c>
      <c r="F230" s="71" t="s">
        <v>261</v>
      </c>
    </row>
    <row r="231" spans="2:6" ht="15" customHeight="1" x14ac:dyDescent="0.3">
      <c r="B231" s="68"/>
      <c r="C231" s="72"/>
      <c r="D231" s="62"/>
      <c r="E231" s="66" t="s">
        <v>275</v>
      </c>
      <c r="F231" s="67" t="s">
        <v>241</v>
      </c>
    </row>
    <row r="232" spans="2:6" ht="15" customHeight="1" x14ac:dyDescent="0.3">
      <c r="B232" s="68"/>
      <c r="C232" s="72"/>
      <c r="D232" s="62"/>
      <c r="E232" s="70" t="s">
        <v>319</v>
      </c>
      <c r="F232" s="71" t="s">
        <v>554</v>
      </c>
    </row>
    <row r="233" spans="2:6" ht="15" customHeight="1" x14ac:dyDescent="0.3">
      <c r="B233" s="68"/>
      <c r="C233" s="72"/>
      <c r="D233" s="62"/>
      <c r="E233" s="72"/>
      <c r="F233" s="63"/>
    </row>
    <row r="234" spans="2:6" ht="15" customHeight="1" x14ac:dyDescent="0.3">
      <c r="B234" s="76" t="s">
        <v>603</v>
      </c>
      <c r="C234" s="65" t="s">
        <v>170</v>
      </c>
      <c r="D234" s="18" t="s">
        <v>604</v>
      </c>
      <c r="E234" s="66" t="s">
        <v>497</v>
      </c>
      <c r="F234" s="67" t="s">
        <v>548</v>
      </c>
    </row>
    <row r="235" spans="2:6" ht="15" customHeight="1" x14ac:dyDescent="0.3">
      <c r="B235" s="68"/>
      <c r="C235" s="72"/>
      <c r="D235" s="62"/>
      <c r="E235" s="70" t="s">
        <v>497</v>
      </c>
      <c r="F235" s="71" t="s">
        <v>549</v>
      </c>
    </row>
    <row r="236" spans="2:6" ht="15" customHeight="1" x14ac:dyDescent="0.3">
      <c r="B236" s="68"/>
      <c r="C236" s="72"/>
      <c r="D236" s="62"/>
      <c r="E236" s="66" t="s">
        <v>211</v>
      </c>
      <c r="F236" s="67" t="s">
        <v>219</v>
      </c>
    </row>
    <row r="237" spans="2:6" ht="15" customHeight="1" x14ac:dyDescent="0.3">
      <c r="B237" s="68"/>
      <c r="C237" s="72"/>
      <c r="D237" s="62"/>
      <c r="E237" s="70" t="s">
        <v>211</v>
      </c>
      <c r="F237" s="71" t="s">
        <v>229</v>
      </c>
    </row>
    <row r="238" spans="2:6" ht="15" customHeight="1" x14ac:dyDescent="0.3">
      <c r="B238" s="68"/>
      <c r="C238" s="72"/>
      <c r="D238" s="62"/>
      <c r="E238" s="66" t="s">
        <v>275</v>
      </c>
      <c r="F238" s="67" t="s">
        <v>244</v>
      </c>
    </row>
    <row r="239" spans="2:6" ht="15" customHeight="1" x14ac:dyDescent="0.3">
      <c r="B239" s="68"/>
      <c r="C239" s="72"/>
      <c r="D239" s="62"/>
      <c r="E239" s="70" t="s">
        <v>275</v>
      </c>
      <c r="F239" s="71" t="s">
        <v>246</v>
      </c>
    </row>
    <row r="240" spans="2:6" ht="15" customHeight="1" x14ac:dyDescent="0.3">
      <c r="B240" s="68"/>
      <c r="C240" s="72"/>
      <c r="D240" s="62"/>
      <c r="E240" s="73"/>
      <c r="F240" s="74"/>
    </row>
    <row r="241" spans="2:6" ht="15" customHeight="1" x14ac:dyDescent="0.3">
      <c r="B241" s="76" t="s">
        <v>605</v>
      </c>
      <c r="C241" s="65" t="s">
        <v>170</v>
      </c>
      <c r="D241" s="18" t="s">
        <v>606</v>
      </c>
      <c r="E241" s="66" t="s">
        <v>497</v>
      </c>
      <c r="F241" s="67" t="s">
        <v>593</v>
      </c>
    </row>
    <row r="242" spans="2:6" ht="15" customHeight="1" x14ac:dyDescent="0.3">
      <c r="B242" s="68"/>
      <c r="C242" s="72"/>
      <c r="D242" s="62"/>
      <c r="E242" s="70" t="s">
        <v>211</v>
      </c>
      <c r="F242" s="71" t="s">
        <v>597</v>
      </c>
    </row>
    <row r="243" spans="2:6" ht="15" customHeight="1" x14ac:dyDescent="0.3">
      <c r="B243" s="68"/>
      <c r="C243" s="72"/>
      <c r="D243" s="62"/>
      <c r="E243" s="70" t="s">
        <v>239</v>
      </c>
      <c r="F243" s="71" t="s">
        <v>261</v>
      </c>
    </row>
    <row r="244" spans="2:6" ht="15" customHeight="1" x14ac:dyDescent="0.3">
      <c r="B244" s="68"/>
      <c r="C244" s="72"/>
      <c r="D244" s="62"/>
      <c r="E244" s="66" t="s">
        <v>275</v>
      </c>
      <c r="F244" s="67" t="s">
        <v>241</v>
      </c>
    </row>
    <row r="245" spans="2:6" ht="15" customHeight="1" x14ac:dyDescent="0.3">
      <c r="B245" s="68"/>
      <c r="C245" s="72"/>
      <c r="D245" s="62"/>
      <c r="E245" s="70" t="s">
        <v>319</v>
      </c>
      <c r="F245" s="71" t="s">
        <v>280</v>
      </c>
    </row>
    <row r="246" spans="2:6" ht="6.75" customHeight="1" x14ac:dyDescent="0.3">
      <c r="B246" s="68"/>
      <c r="C246" s="72"/>
      <c r="D246" s="62" t="s">
        <v>27</v>
      </c>
      <c r="E246" s="72"/>
      <c r="F246" s="63"/>
    </row>
    <row r="247" spans="2:6" ht="15" customHeight="1" x14ac:dyDescent="0.3">
      <c r="B247" s="68"/>
      <c r="C247" s="72"/>
      <c r="D247" s="62"/>
      <c r="E247" s="72"/>
      <c r="F247" s="63"/>
    </row>
    <row r="248" spans="2:6" ht="15" customHeight="1" x14ac:dyDescent="0.3">
      <c r="B248" s="81" t="s">
        <v>607</v>
      </c>
      <c r="C248" s="72"/>
      <c r="D248" s="62"/>
      <c r="E248" s="72"/>
      <c r="F248" s="63"/>
    </row>
    <row r="249" spans="2:6" ht="15" customHeight="1" x14ac:dyDescent="0.3">
      <c r="B249" s="68"/>
      <c r="C249" s="72"/>
      <c r="D249" s="62"/>
      <c r="E249" s="72"/>
      <c r="F249" s="63"/>
    </row>
    <row r="250" spans="2:6" ht="15" customHeight="1" x14ac:dyDescent="0.3">
      <c r="B250" s="64" t="s">
        <v>527</v>
      </c>
      <c r="C250" s="65" t="s">
        <v>508</v>
      </c>
      <c r="D250" s="67" t="s">
        <v>528</v>
      </c>
      <c r="E250" s="72"/>
      <c r="F250" s="63"/>
    </row>
    <row r="251" spans="2:6" ht="15" customHeight="1" x14ac:dyDescent="0.3">
      <c r="B251" s="77"/>
      <c r="C251" s="69" t="s">
        <v>508</v>
      </c>
      <c r="D251" s="71" t="s">
        <v>529</v>
      </c>
      <c r="E251" s="72"/>
      <c r="F251" s="63"/>
    </row>
    <row r="252" spans="2:6" ht="15" customHeight="1" x14ac:dyDescent="0.3">
      <c r="B252" s="77"/>
      <c r="C252" s="65" t="s">
        <v>508</v>
      </c>
      <c r="D252" s="67" t="s">
        <v>532</v>
      </c>
      <c r="E252" s="72"/>
      <c r="F252" s="63"/>
    </row>
    <row r="253" spans="2:6" ht="15" customHeight="1" x14ac:dyDescent="0.3">
      <c r="B253" s="78"/>
      <c r="C253" s="72"/>
      <c r="D253" s="72"/>
      <c r="E253" s="72"/>
      <c r="F253" s="82"/>
    </row>
    <row r="254" spans="2:6" ht="15" customHeight="1" x14ac:dyDescent="0.3">
      <c r="B254" s="76" t="s">
        <v>608</v>
      </c>
      <c r="C254" s="65" t="s">
        <v>508</v>
      </c>
      <c r="D254" s="67" t="s">
        <v>533</v>
      </c>
      <c r="E254" s="72"/>
      <c r="F254" s="63"/>
    </row>
    <row r="255" spans="2:6" ht="15" customHeight="1" x14ac:dyDescent="0.3">
      <c r="B255" s="68"/>
      <c r="C255" s="72"/>
      <c r="D255" s="62"/>
      <c r="E255" s="72"/>
      <c r="F255" s="63"/>
    </row>
    <row r="257" spans="2:6" ht="15" customHeight="1" x14ac:dyDescent="0.3">
      <c r="B257" s="76" t="s">
        <v>609</v>
      </c>
      <c r="C257" s="65" t="s">
        <v>98</v>
      </c>
      <c r="D257" s="18" t="s">
        <v>112</v>
      </c>
      <c r="E257" s="66" t="s">
        <v>497</v>
      </c>
      <c r="F257" s="67" t="s">
        <v>536</v>
      </c>
    </row>
    <row r="258" spans="2:6" ht="15" customHeight="1" x14ac:dyDescent="0.3">
      <c r="B258" s="68"/>
      <c r="C258" s="69" t="s">
        <v>121</v>
      </c>
      <c r="D258" s="14" t="s">
        <v>537</v>
      </c>
      <c r="E258" s="70" t="s">
        <v>211</v>
      </c>
      <c r="F258" s="71" t="s">
        <v>227</v>
      </c>
    </row>
    <row r="259" spans="2:6" ht="15" customHeight="1" x14ac:dyDescent="0.3">
      <c r="B259" s="68"/>
      <c r="C259" s="69" t="s">
        <v>121</v>
      </c>
      <c r="D259" s="14" t="s">
        <v>538</v>
      </c>
      <c r="E259" s="66" t="s">
        <v>275</v>
      </c>
      <c r="F259" s="67" t="s">
        <v>279</v>
      </c>
    </row>
    <row r="260" spans="2:6" ht="15" customHeight="1" x14ac:dyDescent="0.3">
      <c r="B260" s="68"/>
      <c r="C260" s="65" t="s">
        <v>501</v>
      </c>
      <c r="D260" s="18" t="s">
        <v>539</v>
      </c>
      <c r="E260" s="70" t="s">
        <v>319</v>
      </c>
      <c r="F260" s="71" t="s">
        <v>277</v>
      </c>
    </row>
    <row r="261" spans="2:6" ht="15" customHeight="1" x14ac:dyDescent="0.3">
      <c r="B261" s="68"/>
      <c r="C261" s="72"/>
      <c r="D261" s="62"/>
      <c r="E261" s="66" t="s">
        <v>293</v>
      </c>
      <c r="F261" s="67" t="s">
        <v>255</v>
      </c>
    </row>
    <row r="262" spans="2:6" ht="15" customHeight="1" x14ac:dyDescent="0.3">
      <c r="B262" s="68"/>
      <c r="C262" s="72"/>
      <c r="D262" s="62"/>
      <c r="E262" s="72"/>
      <c r="F262" s="63"/>
    </row>
    <row r="263" spans="2:6" ht="15" customHeight="1" x14ac:dyDescent="0.3">
      <c r="B263" s="64" t="s">
        <v>610</v>
      </c>
      <c r="C263" s="65" t="s">
        <v>98</v>
      </c>
      <c r="D263" s="18" t="s">
        <v>544</v>
      </c>
      <c r="E263" s="66" t="s">
        <v>497</v>
      </c>
      <c r="F263" s="67" t="s">
        <v>536</v>
      </c>
    </row>
    <row r="264" spans="2:6" ht="15" customHeight="1" x14ac:dyDescent="0.3">
      <c r="B264" s="68"/>
      <c r="C264" s="65" t="s">
        <v>98</v>
      </c>
      <c r="D264" s="18" t="s">
        <v>541</v>
      </c>
      <c r="E264" s="70" t="s">
        <v>211</v>
      </c>
      <c r="F264" s="71" t="s">
        <v>227</v>
      </c>
    </row>
    <row r="265" spans="2:6" ht="15" customHeight="1" x14ac:dyDescent="0.3">
      <c r="B265" s="68"/>
      <c r="C265" s="69" t="s">
        <v>121</v>
      </c>
      <c r="D265" s="14" t="s">
        <v>542</v>
      </c>
      <c r="E265" s="66" t="s">
        <v>275</v>
      </c>
      <c r="F265" s="67" t="s">
        <v>279</v>
      </c>
    </row>
    <row r="266" spans="2:6" ht="15" customHeight="1" x14ac:dyDescent="0.3">
      <c r="B266" s="68"/>
      <c r="C266" s="72"/>
      <c r="D266" s="62"/>
      <c r="E266" s="70" t="s">
        <v>319</v>
      </c>
      <c r="F266" s="71" t="s">
        <v>277</v>
      </c>
    </row>
    <row r="267" spans="2:6" ht="15" customHeight="1" x14ac:dyDescent="0.3">
      <c r="B267" s="68"/>
      <c r="C267" s="72"/>
      <c r="D267" s="62"/>
      <c r="E267" s="66" t="s">
        <v>293</v>
      </c>
      <c r="F267" s="67" t="s">
        <v>255</v>
      </c>
    </row>
    <row r="268" spans="2:6" ht="15" customHeight="1" x14ac:dyDescent="0.3">
      <c r="B268" s="68"/>
      <c r="C268" s="72"/>
      <c r="D268" s="62"/>
      <c r="E268" s="72"/>
      <c r="F268" s="63"/>
    </row>
    <row r="269" spans="2:6" ht="15" customHeight="1" x14ac:dyDescent="0.3">
      <c r="B269" s="64" t="s">
        <v>611</v>
      </c>
      <c r="C269" s="65" t="s">
        <v>121</v>
      </c>
      <c r="D269" s="18" t="s">
        <v>538</v>
      </c>
      <c r="E269" s="66" t="s">
        <v>497</v>
      </c>
      <c r="F269" s="67" t="s">
        <v>612</v>
      </c>
    </row>
    <row r="270" spans="2:6" ht="15" customHeight="1" x14ac:dyDescent="0.3">
      <c r="B270" s="68"/>
      <c r="C270" s="69" t="s">
        <v>501</v>
      </c>
      <c r="D270" s="14" t="s">
        <v>539</v>
      </c>
      <c r="E270" s="70" t="s">
        <v>497</v>
      </c>
      <c r="F270" s="71" t="s">
        <v>284</v>
      </c>
    </row>
    <row r="271" spans="2:6" ht="15" customHeight="1" x14ac:dyDescent="0.3">
      <c r="B271" s="68"/>
      <c r="C271" s="65" t="s">
        <v>116</v>
      </c>
      <c r="D271" s="18" t="s">
        <v>557</v>
      </c>
      <c r="E271" s="66" t="s">
        <v>211</v>
      </c>
      <c r="F271" s="67" t="s">
        <v>613</v>
      </c>
    </row>
    <row r="272" spans="2:6" ht="15" customHeight="1" x14ac:dyDescent="0.3">
      <c r="B272" s="68"/>
      <c r="C272" s="69" t="s">
        <v>121</v>
      </c>
      <c r="D272" s="14" t="s">
        <v>558</v>
      </c>
      <c r="E272" s="70" t="s">
        <v>239</v>
      </c>
      <c r="F272" s="71" t="s">
        <v>312</v>
      </c>
    </row>
    <row r="273" spans="2:6" ht="15" customHeight="1" x14ac:dyDescent="0.3">
      <c r="B273" s="68"/>
      <c r="C273" s="69" t="s">
        <v>121</v>
      </c>
      <c r="D273" s="14" t="s">
        <v>564</v>
      </c>
      <c r="E273" s="66" t="s">
        <v>239</v>
      </c>
      <c r="F273" s="67" t="s">
        <v>614</v>
      </c>
    </row>
    <row r="274" spans="2:6" ht="15" customHeight="1" x14ac:dyDescent="0.3">
      <c r="B274" s="68"/>
      <c r="C274" s="65" t="s">
        <v>148</v>
      </c>
      <c r="D274" s="18" t="s">
        <v>559</v>
      </c>
      <c r="E274" s="70" t="s">
        <v>239</v>
      </c>
      <c r="F274" s="67" t="s">
        <v>615</v>
      </c>
    </row>
    <row r="275" spans="2:6" ht="15" customHeight="1" x14ac:dyDescent="0.3">
      <c r="B275" s="68"/>
      <c r="C275" s="65" t="s">
        <v>148</v>
      </c>
      <c r="D275" s="18" t="s">
        <v>565</v>
      </c>
      <c r="E275" s="70" t="s">
        <v>275</v>
      </c>
      <c r="F275" s="71" t="s">
        <v>355</v>
      </c>
    </row>
    <row r="276" spans="2:6" ht="15" customHeight="1" x14ac:dyDescent="0.3">
      <c r="B276" s="68"/>
      <c r="C276" s="65" t="s">
        <v>148</v>
      </c>
      <c r="D276" s="18" t="s">
        <v>616</v>
      </c>
      <c r="E276" s="66" t="s">
        <v>293</v>
      </c>
      <c r="F276" s="67" t="s">
        <v>617</v>
      </c>
    </row>
    <row r="277" spans="2:6" ht="15" customHeight="1" x14ac:dyDescent="0.3">
      <c r="B277" s="68"/>
      <c r="C277" s="69" t="s">
        <v>501</v>
      </c>
      <c r="D277" s="14" t="s">
        <v>560</v>
      </c>
      <c r="E277" s="66" t="s">
        <v>293</v>
      </c>
      <c r="F277" s="67" t="s">
        <v>618</v>
      </c>
    </row>
    <row r="278" spans="2:6" ht="15" customHeight="1" x14ac:dyDescent="0.3">
      <c r="B278" s="68"/>
      <c r="C278" s="69" t="s">
        <v>501</v>
      </c>
      <c r="D278" s="14" t="s">
        <v>566</v>
      </c>
      <c r="E278" s="70" t="s">
        <v>351</v>
      </c>
      <c r="F278" s="39" t="s">
        <v>619</v>
      </c>
    </row>
    <row r="279" spans="2:6" ht="15" customHeight="1" x14ac:dyDescent="0.3">
      <c r="B279" s="68"/>
      <c r="C279" s="72"/>
      <c r="D279" s="62"/>
      <c r="E279" s="72"/>
      <c r="F279" s="63"/>
    </row>
    <row r="280" spans="2:6" ht="15" customHeight="1" x14ac:dyDescent="0.3">
      <c r="B280" s="64" t="s">
        <v>620</v>
      </c>
      <c r="C280" s="65" t="s">
        <v>121</v>
      </c>
      <c r="D280" s="18" t="s">
        <v>621</v>
      </c>
      <c r="E280" s="66" t="s">
        <v>497</v>
      </c>
      <c r="F280" s="67" t="s">
        <v>612</v>
      </c>
    </row>
    <row r="281" spans="2:6" ht="15" customHeight="1" x14ac:dyDescent="0.3">
      <c r="B281" s="68"/>
      <c r="C281" s="69" t="s">
        <v>148</v>
      </c>
      <c r="D281" s="14" t="s">
        <v>622</v>
      </c>
      <c r="E281" s="70" t="s">
        <v>497</v>
      </c>
      <c r="F281" s="71" t="s">
        <v>284</v>
      </c>
    </row>
    <row r="282" spans="2:6" ht="15" customHeight="1" x14ac:dyDescent="0.3">
      <c r="B282" s="68"/>
      <c r="C282" s="65" t="s">
        <v>148</v>
      </c>
      <c r="D282" s="18" t="s">
        <v>565</v>
      </c>
      <c r="E282" s="66" t="s">
        <v>211</v>
      </c>
      <c r="F282" s="67" t="s">
        <v>613</v>
      </c>
    </row>
    <row r="283" spans="2:6" ht="15" customHeight="1" x14ac:dyDescent="0.3">
      <c r="B283" s="68"/>
      <c r="C283" s="69" t="s">
        <v>121</v>
      </c>
      <c r="D283" s="14" t="s">
        <v>558</v>
      </c>
      <c r="E283" s="66" t="s">
        <v>211</v>
      </c>
      <c r="F283" s="67" t="s">
        <v>304</v>
      </c>
    </row>
    <row r="284" spans="2:6" ht="15" customHeight="1" x14ac:dyDescent="0.3">
      <c r="B284" s="68"/>
      <c r="C284" s="69" t="s">
        <v>121</v>
      </c>
      <c r="D284" s="14" t="s">
        <v>564</v>
      </c>
      <c r="E284" s="66" t="s">
        <v>211</v>
      </c>
      <c r="F284" s="67" t="s">
        <v>623</v>
      </c>
    </row>
    <row r="285" spans="2:6" ht="15" customHeight="1" x14ac:dyDescent="0.3">
      <c r="B285" s="68"/>
      <c r="C285" s="65" t="s">
        <v>148</v>
      </c>
      <c r="D285" s="18" t="s">
        <v>559</v>
      </c>
      <c r="E285" s="70" t="s">
        <v>239</v>
      </c>
      <c r="F285" s="71" t="s">
        <v>312</v>
      </c>
    </row>
    <row r="286" spans="2:6" ht="15" customHeight="1" x14ac:dyDescent="0.3">
      <c r="B286" s="68"/>
      <c r="C286" s="65" t="s">
        <v>148</v>
      </c>
      <c r="D286" s="18" t="s">
        <v>565</v>
      </c>
      <c r="E286" s="66" t="s">
        <v>239</v>
      </c>
      <c r="F286" s="67" t="s">
        <v>614</v>
      </c>
    </row>
    <row r="287" spans="2:6" ht="15" customHeight="1" x14ac:dyDescent="0.3">
      <c r="B287" s="68"/>
      <c r="C287" s="69" t="s">
        <v>501</v>
      </c>
      <c r="D287" s="14" t="s">
        <v>560</v>
      </c>
      <c r="E287" s="70" t="s">
        <v>239</v>
      </c>
      <c r="F287" s="67" t="s">
        <v>615</v>
      </c>
    </row>
    <row r="288" spans="2:6" ht="15" customHeight="1" x14ac:dyDescent="0.3">
      <c r="B288" s="68"/>
      <c r="C288" s="69" t="s">
        <v>501</v>
      </c>
      <c r="D288" s="14" t="s">
        <v>566</v>
      </c>
      <c r="E288" s="70" t="s">
        <v>275</v>
      </c>
      <c r="F288" s="71" t="s">
        <v>355</v>
      </c>
    </row>
    <row r="289" spans="2:6" ht="15" customHeight="1" x14ac:dyDescent="0.3">
      <c r="B289" s="68"/>
      <c r="C289" s="72"/>
      <c r="D289" s="62"/>
      <c r="E289" s="70" t="s">
        <v>275</v>
      </c>
      <c r="F289" s="71" t="s">
        <v>624</v>
      </c>
    </row>
    <row r="290" spans="2:6" ht="15" customHeight="1" x14ac:dyDescent="0.3">
      <c r="B290" s="68"/>
      <c r="C290" s="72"/>
      <c r="D290" s="62"/>
      <c r="E290" s="70" t="s">
        <v>275</v>
      </c>
      <c r="F290" s="71" t="s">
        <v>625</v>
      </c>
    </row>
    <row r="291" spans="2:6" ht="15" customHeight="1" x14ac:dyDescent="0.3">
      <c r="B291" s="68"/>
      <c r="C291" s="72"/>
      <c r="D291" s="62"/>
      <c r="E291" s="70" t="s">
        <v>275</v>
      </c>
      <c r="F291" s="71" t="s">
        <v>626</v>
      </c>
    </row>
    <row r="292" spans="2:6" ht="15" customHeight="1" x14ac:dyDescent="0.3">
      <c r="B292" s="68"/>
      <c r="C292" s="72"/>
      <c r="D292" s="62"/>
      <c r="E292" s="70" t="s">
        <v>275</v>
      </c>
      <c r="F292" s="71" t="s">
        <v>627</v>
      </c>
    </row>
    <row r="293" spans="2:6" ht="15" customHeight="1" x14ac:dyDescent="0.3">
      <c r="B293" s="68"/>
      <c r="C293" s="72"/>
      <c r="D293" s="62"/>
      <c r="E293" s="66" t="s">
        <v>293</v>
      </c>
      <c r="F293" s="67" t="s">
        <v>617</v>
      </c>
    </row>
    <row r="294" spans="2:6" ht="15" customHeight="1" x14ac:dyDescent="0.3">
      <c r="B294" s="68"/>
      <c r="C294" s="72"/>
      <c r="D294" s="62"/>
      <c r="E294" s="66" t="s">
        <v>293</v>
      </c>
      <c r="F294" s="67" t="s">
        <v>618</v>
      </c>
    </row>
    <row r="295" spans="2:6" ht="15" customHeight="1" x14ac:dyDescent="0.3">
      <c r="B295" s="68"/>
      <c r="C295" s="72"/>
      <c r="D295" s="62"/>
      <c r="E295" s="70" t="s">
        <v>351</v>
      </c>
      <c r="F295" s="39" t="s">
        <v>619</v>
      </c>
    </row>
    <row r="296" spans="2:6" ht="15" customHeight="1" x14ac:dyDescent="0.3">
      <c r="B296" s="68"/>
      <c r="C296" s="72"/>
      <c r="D296" s="62"/>
      <c r="E296" s="66" t="s">
        <v>319</v>
      </c>
      <c r="F296" s="67" t="s">
        <v>628</v>
      </c>
    </row>
    <row r="297" spans="2:6" ht="15" customHeight="1" x14ac:dyDescent="0.3">
      <c r="B297" s="68"/>
      <c r="C297" s="72"/>
      <c r="D297" s="62"/>
      <c r="E297" s="72"/>
      <c r="F297" s="63"/>
    </row>
    <row r="298" spans="2:6" ht="15" customHeight="1" x14ac:dyDescent="0.3">
      <c r="B298" s="64" t="s">
        <v>629</v>
      </c>
      <c r="C298" s="65" t="s">
        <v>121</v>
      </c>
      <c r="D298" s="18" t="s">
        <v>630</v>
      </c>
      <c r="E298" s="66" t="s">
        <v>497</v>
      </c>
      <c r="F298" s="67" t="s">
        <v>631</v>
      </c>
    </row>
    <row r="299" spans="2:6" ht="15" customHeight="1" x14ac:dyDescent="0.3">
      <c r="B299" s="68"/>
      <c r="C299" s="69" t="s">
        <v>148</v>
      </c>
      <c r="D299" s="14" t="s">
        <v>632</v>
      </c>
      <c r="E299" s="70" t="s">
        <v>211</v>
      </c>
      <c r="F299" s="71" t="s">
        <v>304</v>
      </c>
    </row>
    <row r="300" spans="2:6" ht="15" customHeight="1" x14ac:dyDescent="0.3">
      <c r="B300" s="68"/>
      <c r="C300" s="65" t="s">
        <v>501</v>
      </c>
      <c r="D300" s="18" t="s">
        <v>633</v>
      </c>
      <c r="E300" s="66" t="s">
        <v>211</v>
      </c>
      <c r="F300" s="67" t="s">
        <v>623</v>
      </c>
    </row>
    <row r="301" spans="2:6" ht="15" customHeight="1" x14ac:dyDescent="0.3">
      <c r="B301" s="68"/>
      <c r="C301" s="65" t="s">
        <v>148</v>
      </c>
      <c r="D301" s="18" t="s">
        <v>616</v>
      </c>
      <c r="E301" s="66" t="s">
        <v>239</v>
      </c>
      <c r="F301" s="67" t="s">
        <v>614</v>
      </c>
    </row>
    <row r="302" spans="2:6" ht="15" customHeight="1" x14ac:dyDescent="0.3">
      <c r="B302" s="68"/>
      <c r="C302" s="72"/>
      <c r="D302" s="62"/>
      <c r="E302" s="70" t="s">
        <v>239</v>
      </c>
      <c r="F302" s="67" t="s">
        <v>615</v>
      </c>
    </row>
    <row r="303" spans="2:6" ht="15" customHeight="1" x14ac:dyDescent="0.3">
      <c r="B303" s="68"/>
      <c r="C303" s="72"/>
      <c r="D303" s="62"/>
      <c r="E303" s="66" t="s">
        <v>239</v>
      </c>
      <c r="F303" s="67" t="s">
        <v>634</v>
      </c>
    </row>
    <row r="304" spans="2:6" ht="15" customHeight="1" x14ac:dyDescent="0.3">
      <c r="B304" s="68"/>
      <c r="C304" s="72"/>
      <c r="D304" s="62"/>
      <c r="E304" s="70" t="s">
        <v>275</v>
      </c>
      <c r="F304" s="71" t="s">
        <v>355</v>
      </c>
    </row>
    <row r="305" spans="2:6" ht="15" customHeight="1" x14ac:dyDescent="0.3">
      <c r="B305" s="68"/>
      <c r="C305" s="72"/>
      <c r="D305" s="62"/>
      <c r="E305" s="70" t="s">
        <v>275</v>
      </c>
      <c r="F305" s="71" t="s">
        <v>624</v>
      </c>
    </row>
    <row r="306" spans="2:6" ht="15" customHeight="1" x14ac:dyDescent="0.3">
      <c r="B306" s="68"/>
      <c r="C306" s="72"/>
      <c r="D306" s="62"/>
      <c r="E306" s="70" t="s">
        <v>275</v>
      </c>
      <c r="F306" s="71" t="s">
        <v>625</v>
      </c>
    </row>
    <row r="307" spans="2:6" ht="15" customHeight="1" x14ac:dyDescent="0.3">
      <c r="B307" s="68"/>
      <c r="C307" s="72"/>
      <c r="D307" s="62"/>
      <c r="E307" s="70" t="s">
        <v>275</v>
      </c>
      <c r="F307" s="71" t="s">
        <v>626</v>
      </c>
    </row>
    <row r="308" spans="2:6" ht="15" customHeight="1" x14ac:dyDescent="0.3">
      <c r="B308" s="68"/>
      <c r="C308" s="72"/>
      <c r="D308" s="62"/>
      <c r="E308" s="70" t="s">
        <v>275</v>
      </c>
      <c r="F308" s="71" t="s">
        <v>627</v>
      </c>
    </row>
    <row r="309" spans="2:6" ht="15" customHeight="1" x14ac:dyDescent="0.3">
      <c r="B309" s="68"/>
      <c r="C309" s="72"/>
      <c r="D309" s="62"/>
      <c r="E309" s="66" t="s">
        <v>319</v>
      </c>
      <c r="F309" s="67" t="s">
        <v>628</v>
      </c>
    </row>
    <row r="310" spans="2:6" ht="15" customHeight="1" x14ac:dyDescent="0.3">
      <c r="B310" s="68"/>
      <c r="C310" s="72"/>
      <c r="D310" s="62"/>
      <c r="E310" s="66" t="s">
        <v>319</v>
      </c>
      <c r="F310" s="67" t="s">
        <v>635</v>
      </c>
    </row>
    <row r="311" spans="2:6" ht="15" customHeight="1" x14ac:dyDescent="0.3">
      <c r="B311" s="68"/>
      <c r="C311" s="72"/>
      <c r="D311" s="62"/>
      <c r="E311" s="66" t="s">
        <v>319</v>
      </c>
      <c r="F311" s="67" t="s">
        <v>628</v>
      </c>
    </row>
    <row r="312" spans="2:6" ht="15" customHeight="1" x14ac:dyDescent="0.3">
      <c r="B312" s="68" t="s">
        <v>27</v>
      </c>
      <c r="C312" s="72"/>
      <c r="D312" s="62"/>
      <c r="E312" s="66" t="s">
        <v>293</v>
      </c>
      <c r="F312" s="67" t="s">
        <v>617</v>
      </c>
    </row>
    <row r="313" spans="2:6" ht="15" customHeight="1" x14ac:dyDescent="0.3">
      <c r="B313" s="68"/>
      <c r="C313" s="72"/>
      <c r="D313" s="62"/>
      <c r="E313" s="66" t="s">
        <v>293</v>
      </c>
      <c r="F313" s="67" t="s">
        <v>636</v>
      </c>
    </row>
    <row r="314" spans="2:6" ht="15" customHeight="1" x14ac:dyDescent="0.3">
      <c r="B314" s="68"/>
      <c r="C314" s="72"/>
      <c r="D314" s="62"/>
      <c r="E314" s="73"/>
      <c r="F314" s="74"/>
    </row>
    <row r="315" spans="2:6" ht="15" customHeight="1" x14ac:dyDescent="0.3">
      <c r="B315" s="68"/>
      <c r="C315" s="72"/>
      <c r="D315" s="62"/>
      <c r="E315" s="72"/>
      <c r="F315" s="63"/>
    </row>
    <row r="316" spans="2:6" ht="15" customHeight="1" x14ac:dyDescent="0.3">
      <c r="B316" s="64" t="s">
        <v>637</v>
      </c>
      <c r="C316" s="65" t="s">
        <v>148</v>
      </c>
      <c r="D316" s="18" t="s">
        <v>638</v>
      </c>
      <c r="E316" s="66" t="s">
        <v>497</v>
      </c>
      <c r="F316" s="67" t="s">
        <v>287</v>
      </c>
    </row>
    <row r="317" spans="2:6" ht="15" customHeight="1" x14ac:dyDescent="0.3">
      <c r="B317" s="68"/>
      <c r="C317" s="69" t="s">
        <v>170</v>
      </c>
      <c r="D317" s="14" t="s">
        <v>639</v>
      </c>
      <c r="E317" s="70" t="s">
        <v>211</v>
      </c>
      <c r="F317" s="71" t="s">
        <v>623</v>
      </c>
    </row>
    <row r="318" spans="2:6" ht="15" customHeight="1" x14ac:dyDescent="0.3">
      <c r="B318" s="68"/>
      <c r="C318" s="72"/>
      <c r="D318" s="62"/>
      <c r="E318" s="66" t="s">
        <v>239</v>
      </c>
      <c r="F318" s="67" t="s">
        <v>614</v>
      </c>
    </row>
    <row r="319" spans="2:6" ht="15" customHeight="1" x14ac:dyDescent="0.3">
      <c r="B319" s="68"/>
      <c r="C319" s="72"/>
      <c r="D319" s="62"/>
      <c r="E319" s="70" t="s">
        <v>239</v>
      </c>
      <c r="F319" s="67" t="s">
        <v>615</v>
      </c>
    </row>
    <row r="320" spans="2:6" ht="15" customHeight="1" x14ac:dyDescent="0.3">
      <c r="B320" s="68"/>
      <c r="C320" s="72"/>
      <c r="D320" s="62"/>
      <c r="E320" s="66" t="s">
        <v>239</v>
      </c>
      <c r="F320" s="67" t="s">
        <v>634</v>
      </c>
    </row>
    <row r="321" spans="2:6" ht="15" customHeight="1" x14ac:dyDescent="0.3">
      <c r="B321" s="68"/>
      <c r="C321" s="72"/>
      <c r="D321" s="62"/>
      <c r="E321" s="70" t="s">
        <v>275</v>
      </c>
      <c r="F321" s="71" t="s">
        <v>360</v>
      </c>
    </row>
    <row r="322" spans="2:6" ht="15" customHeight="1" x14ac:dyDescent="0.3">
      <c r="B322" s="68"/>
      <c r="C322" s="72"/>
      <c r="D322" s="62"/>
      <c r="E322" s="66" t="s">
        <v>520</v>
      </c>
      <c r="F322" s="67" t="s">
        <v>640</v>
      </c>
    </row>
    <row r="323" spans="2:6" ht="15" customHeight="1" x14ac:dyDescent="0.3">
      <c r="B323" s="68"/>
      <c r="C323" s="72"/>
      <c r="D323" s="62"/>
      <c r="E323" s="70" t="s">
        <v>351</v>
      </c>
      <c r="F323" s="39" t="s">
        <v>641</v>
      </c>
    </row>
    <row r="324" spans="2:6" ht="15" customHeight="1" x14ac:dyDescent="0.3">
      <c r="B324" s="68"/>
      <c r="C324" s="72"/>
      <c r="D324" s="62"/>
      <c r="E324" s="72"/>
      <c r="F324" s="63"/>
    </row>
    <row r="325" spans="2:6" ht="15" customHeight="1" x14ac:dyDescent="0.3">
      <c r="B325" s="64" t="s">
        <v>642</v>
      </c>
      <c r="C325" s="65" t="s">
        <v>121</v>
      </c>
      <c r="D325" s="18" t="s">
        <v>643</v>
      </c>
      <c r="E325" s="66" t="s">
        <v>497</v>
      </c>
      <c r="F325" s="67" t="s">
        <v>644</v>
      </c>
    </row>
    <row r="326" spans="2:6" ht="15" customHeight="1" x14ac:dyDescent="0.3">
      <c r="B326" s="68"/>
      <c r="C326" s="65" t="s">
        <v>121</v>
      </c>
      <c r="D326" s="18" t="s">
        <v>645</v>
      </c>
      <c r="E326" s="70" t="s">
        <v>497</v>
      </c>
      <c r="F326" s="71" t="s">
        <v>290</v>
      </c>
    </row>
    <row r="327" spans="2:6" ht="15" customHeight="1" x14ac:dyDescent="0.3">
      <c r="B327" s="68"/>
      <c r="C327" s="69" t="s">
        <v>148</v>
      </c>
      <c r="D327" s="14" t="s">
        <v>646</v>
      </c>
      <c r="E327" s="66" t="s">
        <v>497</v>
      </c>
      <c r="F327" s="67" t="s">
        <v>292</v>
      </c>
    </row>
    <row r="328" spans="2:6" ht="15" customHeight="1" x14ac:dyDescent="0.3">
      <c r="B328" s="68"/>
      <c r="C328" s="65" t="s">
        <v>170</v>
      </c>
      <c r="D328" s="18" t="s">
        <v>647</v>
      </c>
      <c r="E328" s="70" t="s">
        <v>211</v>
      </c>
      <c r="F328" s="71" t="s">
        <v>648</v>
      </c>
    </row>
    <row r="329" spans="2:6" ht="15" customHeight="1" x14ac:dyDescent="0.3">
      <c r="B329" s="68"/>
      <c r="C329" s="69" t="s">
        <v>170</v>
      </c>
      <c r="D329" s="14" t="s">
        <v>649</v>
      </c>
      <c r="E329" s="66" t="s">
        <v>239</v>
      </c>
      <c r="F329" s="67" t="s">
        <v>615</v>
      </c>
    </row>
    <row r="330" spans="2:6" ht="15" customHeight="1" x14ac:dyDescent="0.3">
      <c r="B330" s="68"/>
      <c r="C330" s="72"/>
      <c r="D330" s="62"/>
      <c r="E330" s="70" t="s">
        <v>239</v>
      </c>
      <c r="F330" s="67" t="s">
        <v>634</v>
      </c>
    </row>
    <row r="331" spans="2:6" ht="15" customHeight="1" x14ac:dyDescent="0.3">
      <c r="B331" s="68"/>
      <c r="C331" s="72"/>
      <c r="D331" s="62"/>
      <c r="E331" s="70" t="s">
        <v>275</v>
      </c>
      <c r="F331" s="71" t="s">
        <v>363</v>
      </c>
    </row>
    <row r="332" spans="2:6" ht="15" customHeight="1" x14ac:dyDescent="0.3">
      <c r="B332" s="68"/>
      <c r="C332" s="72"/>
      <c r="D332" s="62"/>
      <c r="E332" s="70" t="s">
        <v>275</v>
      </c>
      <c r="F332" s="71" t="s">
        <v>365</v>
      </c>
    </row>
    <row r="333" spans="2:6" ht="15" customHeight="1" x14ac:dyDescent="0.3">
      <c r="B333" s="68"/>
      <c r="C333" s="72"/>
      <c r="D333" s="62"/>
      <c r="E333" s="66" t="s">
        <v>520</v>
      </c>
      <c r="F333" s="67" t="s">
        <v>650</v>
      </c>
    </row>
    <row r="334" spans="2:6" ht="15" customHeight="1" x14ac:dyDescent="0.3">
      <c r="B334" s="68"/>
      <c r="C334" s="72"/>
      <c r="D334" s="62"/>
      <c r="E334" s="70" t="s">
        <v>351</v>
      </c>
      <c r="F334" s="71" t="s">
        <v>651</v>
      </c>
    </row>
    <row r="335" spans="2:6" ht="15" customHeight="1" x14ac:dyDescent="0.3">
      <c r="B335" s="68"/>
      <c r="C335" s="72"/>
      <c r="D335" s="62"/>
      <c r="E335" s="70" t="s">
        <v>351</v>
      </c>
      <c r="F335" s="71" t="s">
        <v>652</v>
      </c>
    </row>
    <row r="336" spans="2:6" ht="15" customHeight="1" x14ac:dyDescent="0.3">
      <c r="B336" s="68"/>
      <c r="C336" s="72"/>
      <c r="D336" s="62"/>
      <c r="E336" s="72"/>
      <c r="F336" s="63"/>
    </row>
    <row r="337" spans="2:6" ht="15" customHeight="1" x14ac:dyDescent="0.3">
      <c r="B337" s="76" t="s">
        <v>653</v>
      </c>
      <c r="C337" s="65" t="s">
        <v>121</v>
      </c>
      <c r="D337" s="18" t="s">
        <v>645</v>
      </c>
      <c r="E337" s="66" t="s">
        <v>497</v>
      </c>
      <c r="F337" s="67" t="s">
        <v>644</v>
      </c>
    </row>
    <row r="338" spans="2:6" ht="15" customHeight="1" x14ac:dyDescent="0.3">
      <c r="B338" s="68"/>
      <c r="C338" s="65" t="s">
        <v>121</v>
      </c>
      <c r="D338" s="18" t="s">
        <v>654</v>
      </c>
      <c r="E338" s="70" t="s">
        <v>497</v>
      </c>
      <c r="F338" s="71" t="s">
        <v>290</v>
      </c>
    </row>
    <row r="339" spans="2:6" ht="15" customHeight="1" x14ac:dyDescent="0.3">
      <c r="B339" s="68"/>
      <c r="C339" s="69" t="s">
        <v>148</v>
      </c>
      <c r="D339" s="14" t="s">
        <v>655</v>
      </c>
      <c r="E339" s="66" t="s">
        <v>497</v>
      </c>
      <c r="F339" s="67" t="s">
        <v>292</v>
      </c>
    </row>
    <row r="340" spans="2:6" ht="15" customHeight="1" x14ac:dyDescent="0.3">
      <c r="B340" s="68"/>
      <c r="C340" s="65" t="s">
        <v>170</v>
      </c>
      <c r="D340" s="18" t="s">
        <v>656</v>
      </c>
      <c r="E340" s="70" t="s">
        <v>497</v>
      </c>
      <c r="F340" s="71" t="s">
        <v>295</v>
      </c>
    </row>
    <row r="341" spans="2:6" ht="15" customHeight="1" x14ac:dyDescent="0.3">
      <c r="B341" s="68"/>
      <c r="C341" s="72"/>
      <c r="D341" s="62"/>
      <c r="E341" s="66" t="s">
        <v>211</v>
      </c>
      <c r="F341" s="67" t="s">
        <v>648</v>
      </c>
    </row>
    <row r="342" spans="2:6" ht="15" customHeight="1" x14ac:dyDescent="0.3">
      <c r="B342" s="68"/>
      <c r="C342" s="72"/>
      <c r="D342" s="62"/>
      <c r="E342" s="70" t="s">
        <v>239</v>
      </c>
      <c r="F342" s="67" t="s">
        <v>634</v>
      </c>
    </row>
    <row r="343" spans="2:6" ht="15" customHeight="1" x14ac:dyDescent="0.3">
      <c r="B343" s="68"/>
      <c r="C343" s="72"/>
      <c r="D343" s="62"/>
      <c r="E343" s="66" t="s">
        <v>275</v>
      </c>
      <c r="F343" s="67" t="s">
        <v>363</v>
      </c>
    </row>
    <row r="344" spans="2:6" ht="15" customHeight="1" x14ac:dyDescent="0.3">
      <c r="B344" s="68"/>
      <c r="C344" s="72"/>
      <c r="D344" s="62"/>
      <c r="E344" s="66" t="s">
        <v>275</v>
      </c>
      <c r="F344" s="71" t="s">
        <v>365</v>
      </c>
    </row>
    <row r="345" spans="2:6" ht="15" customHeight="1" x14ac:dyDescent="0.3">
      <c r="B345" s="68"/>
      <c r="C345" s="72"/>
      <c r="D345" s="62"/>
      <c r="E345" s="70" t="s">
        <v>520</v>
      </c>
      <c r="F345" s="71" t="s">
        <v>650</v>
      </c>
    </row>
    <row r="346" spans="2:6" ht="15" customHeight="1" x14ac:dyDescent="0.3">
      <c r="B346" s="68"/>
      <c r="C346" s="72"/>
      <c r="D346" s="62"/>
      <c r="E346" s="66" t="s">
        <v>351</v>
      </c>
      <c r="F346" s="71" t="s">
        <v>651</v>
      </c>
    </row>
    <row r="347" spans="2:6" ht="15" customHeight="1" x14ac:dyDescent="0.3">
      <c r="B347" s="68"/>
      <c r="C347" s="72"/>
      <c r="D347" s="62"/>
      <c r="E347" s="66" t="s">
        <v>351</v>
      </c>
      <c r="F347" s="67" t="s">
        <v>657</v>
      </c>
    </row>
    <row r="348" spans="2:6" ht="15" customHeight="1" x14ac:dyDescent="0.3">
      <c r="B348" s="68"/>
      <c r="C348" s="72"/>
      <c r="D348" s="62"/>
      <c r="E348" s="73"/>
      <c r="F348" s="74"/>
    </row>
    <row r="349" spans="2:6" ht="15" customHeight="1" x14ac:dyDescent="0.3">
      <c r="B349" s="76" t="s">
        <v>658</v>
      </c>
      <c r="C349" s="65" t="s">
        <v>148</v>
      </c>
      <c r="D349" s="18" t="s">
        <v>659</v>
      </c>
      <c r="E349" s="66" t="s">
        <v>497</v>
      </c>
      <c r="F349" s="67" t="s">
        <v>295</v>
      </c>
    </row>
    <row r="350" spans="2:6" ht="15" customHeight="1" x14ac:dyDescent="0.3">
      <c r="B350" s="68"/>
      <c r="C350" s="69" t="s">
        <v>170</v>
      </c>
      <c r="D350" s="14" t="s">
        <v>660</v>
      </c>
      <c r="E350" s="70" t="s">
        <v>275</v>
      </c>
      <c r="F350" s="71" t="s">
        <v>365</v>
      </c>
    </row>
    <row r="351" spans="2:6" ht="15" customHeight="1" x14ac:dyDescent="0.3">
      <c r="B351" s="68"/>
      <c r="C351" s="65" t="s">
        <v>170</v>
      </c>
      <c r="D351" s="18" t="s">
        <v>661</v>
      </c>
      <c r="E351" s="66" t="s">
        <v>239</v>
      </c>
      <c r="F351" s="67" t="s">
        <v>662</v>
      </c>
    </row>
    <row r="352" spans="2:6" ht="15" customHeight="1" x14ac:dyDescent="0.3">
      <c r="B352" s="68"/>
      <c r="C352" s="72"/>
      <c r="D352" s="62"/>
      <c r="E352" s="66" t="s">
        <v>211</v>
      </c>
      <c r="F352" s="67" t="s">
        <v>648</v>
      </c>
    </row>
    <row r="353" spans="2:6" ht="15" customHeight="1" x14ac:dyDescent="0.3">
      <c r="B353" s="68"/>
      <c r="C353" s="72"/>
      <c r="D353" s="62"/>
      <c r="E353" s="66" t="s">
        <v>351</v>
      </c>
      <c r="F353" s="71" t="s">
        <v>651</v>
      </c>
    </row>
    <row r="354" spans="2:6" ht="15" customHeight="1" x14ac:dyDescent="0.3">
      <c r="B354" s="68"/>
      <c r="C354" s="72"/>
      <c r="D354" s="62"/>
      <c r="E354" s="66" t="s">
        <v>351</v>
      </c>
      <c r="F354" s="67" t="s">
        <v>657</v>
      </c>
    </row>
    <row r="355" spans="2:6" ht="15" customHeight="1" x14ac:dyDescent="0.3">
      <c r="B355" s="68"/>
      <c r="C355" s="72"/>
      <c r="D355" s="62"/>
      <c r="E355" s="72"/>
      <c r="F355" s="63"/>
    </row>
    <row r="356" spans="2:6" ht="15" customHeight="1" x14ac:dyDescent="0.3">
      <c r="B356" s="76" t="s">
        <v>663</v>
      </c>
      <c r="C356" s="69" t="s">
        <v>148</v>
      </c>
      <c r="D356" s="14" t="s">
        <v>659</v>
      </c>
      <c r="E356" s="70" t="s">
        <v>497</v>
      </c>
      <c r="F356" s="71" t="s">
        <v>300</v>
      </c>
    </row>
    <row r="357" spans="2:6" ht="15" customHeight="1" x14ac:dyDescent="0.3">
      <c r="B357" s="68"/>
      <c r="C357" s="65" t="s">
        <v>170</v>
      </c>
      <c r="D357" s="18" t="s">
        <v>660</v>
      </c>
      <c r="E357" s="66" t="s">
        <v>239</v>
      </c>
      <c r="F357" s="67" t="s">
        <v>664</v>
      </c>
    </row>
    <row r="358" spans="2:6" ht="15" customHeight="1" x14ac:dyDescent="0.3">
      <c r="B358" s="68"/>
      <c r="C358" s="69" t="s">
        <v>170</v>
      </c>
      <c r="D358" s="14" t="s">
        <v>661</v>
      </c>
      <c r="E358" s="70" t="s">
        <v>275</v>
      </c>
      <c r="F358" s="71" t="s">
        <v>665</v>
      </c>
    </row>
    <row r="359" spans="2:6" ht="15" customHeight="1" x14ac:dyDescent="0.3">
      <c r="B359" s="68"/>
      <c r="C359" s="65" t="s">
        <v>666</v>
      </c>
      <c r="D359" s="18" t="s">
        <v>667</v>
      </c>
      <c r="E359" s="73"/>
      <c r="F359" s="74"/>
    </row>
    <row r="360" spans="2:6" ht="15" customHeight="1" x14ac:dyDescent="0.3">
      <c r="B360" s="68"/>
      <c r="C360" s="72"/>
      <c r="D360" s="62"/>
      <c r="E360" s="72"/>
      <c r="F360" s="63"/>
    </row>
    <row r="361" spans="2:6" ht="15" customHeight="1" x14ac:dyDescent="0.3">
      <c r="B361" s="76" t="s">
        <v>668</v>
      </c>
      <c r="C361" s="65" t="s">
        <v>148</v>
      </c>
      <c r="D361" s="18" t="s">
        <v>669</v>
      </c>
      <c r="E361" s="66" t="s">
        <v>497</v>
      </c>
      <c r="F361" s="67" t="s">
        <v>670</v>
      </c>
    </row>
    <row r="362" spans="2:6" ht="15" customHeight="1" x14ac:dyDescent="0.3">
      <c r="B362" s="78"/>
      <c r="C362" s="69" t="s">
        <v>170</v>
      </c>
      <c r="D362" s="14" t="s">
        <v>671</v>
      </c>
      <c r="E362" s="70" t="s">
        <v>275</v>
      </c>
      <c r="F362" s="71" t="s">
        <v>368</v>
      </c>
    </row>
    <row r="363" spans="2:6" ht="15" customHeight="1" x14ac:dyDescent="0.3">
      <c r="B363" s="78"/>
      <c r="C363" s="65" t="s">
        <v>170</v>
      </c>
      <c r="D363" s="18" t="s">
        <v>672</v>
      </c>
      <c r="E363" s="66" t="s">
        <v>239</v>
      </c>
      <c r="F363" s="67" t="s">
        <v>329</v>
      </c>
    </row>
    <row r="364" spans="2:6" ht="15" customHeight="1" x14ac:dyDescent="0.3">
      <c r="B364" s="78"/>
      <c r="C364" s="65" t="s">
        <v>666</v>
      </c>
      <c r="D364" s="18" t="s">
        <v>667</v>
      </c>
      <c r="E364" s="72"/>
      <c r="F364" s="63"/>
    </row>
    <row r="365" spans="2:6" ht="15" customHeight="1" x14ac:dyDescent="0.3">
      <c r="B365" s="83"/>
      <c r="C365" s="84"/>
      <c r="D365" s="85"/>
      <c r="E365" s="84"/>
      <c r="F365" s="86"/>
    </row>
  </sheetData>
  <sheetProtection selectLockedCells="1" selectUnlockedCells="1"/>
  <mergeCells count="1">
    <mergeCell ref="B1:F3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PERFIS DE VEICULOS</vt:lpstr>
      <vt:lpstr>PEDIDOS</vt:lpstr>
      <vt:lpstr>VEÍC. MONTADO</vt:lpstr>
      <vt:lpstr>CLIENTES</vt:lpstr>
      <vt:lpstr>CHASSIS</vt:lpstr>
      <vt:lpstr>CALENDARIO</vt:lpstr>
      <vt:lpstr>CARROCERIAS</vt:lpstr>
      <vt:lpstr>OPCIONAIS</vt:lpstr>
      <vt:lpstr>COMBO POSSÍVEIS</vt:lpstr>
      <vt:lpstr>amigos_unidos</vt:lpstr>
      <vt:lpstr>outros</vt:lpstr>
      <vt:lpstr>rébes_holding</vt:lpstr>
      <vt:lpstr>record_participações</vt:lpstr>
      <vt:lpstr>rs_group</vt:lpstr>
      <vt:lpstr>vias_holding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RILDO</dc:creator>
  <cp:lastModifiedBy>Rildo Souza</cp:lastModifiedBy>
  <dcterms:created xsi:type="dcterms:W3CDTF">2018-06-06T22:16:37Z</dcterms:created>
  <dcterms:modified xsi:type="dcterms:W3CDTF">2026-02-15T19:48:50Z</dcterms:modified>
</cp:coreProperties>
</file>